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adtsc-my.sharepoint.com/personal/kimberly_gettmann_dtsc_ca_gov/Documents/leadspread/LeadSpread 9/updates/"/>
    </mc:Choice>
  </mc:AlternateContent>
  <xr:revisionPtr revIDLastSave="0" documentId="8_{7FC46AC0-4412-48F3-A049-CA79999007EE}" xr6:coauthVersionLast="47" xr6:coauthVersionMax="47" xr10:uidLastSave="{00000000-0000-0000-0000-000000000000}"/>
  <bookViews>
    <workbookView xWindow="28680" yWindow="-120" windowWidth="29040" windowHeight="15840" xr2:uid="{058A877F-657E-4781-A87F-035F83914372}"/>
  </bookViews>
  <sheets>
    <sheet name="LeadSpread-9.1 Spreadsheet" sheetId="4" r:id="rId1"/>
    <sheet name="All Notes" sheetId="11" r:id="rId2"/>
    <sheet name="Users Guide to Leadspread 9.1" sheetId="6" r:id="rId3"/>
    <sheet name="Pathways" sheetId="12" r:id="rId4"/>
    <sheet name="Output" sheetId="8" r:id="rId5"/>
    <sheet name="References" sheetId="10" r:id="rId6"/>
    <sheet name="Exposure Parameters" sheetId="7" r:id="rId7"/>
    <sheet name="Equations" sheetId="13" r:id="rId8"/>
  </sheets>
  <definedNames>
    <definedName name="Blood_lead_level_of_concern" localSheetId="0">'LeadSpread-9.1 Spreadsheet'!$C$16</definedName>
    <definedName name="Click_here_for_REFERENCES">'LeadSpread-9.1 Spreadsheet'!$A$29</definedName>
    <definedName name="Days_per_week" localSheetId="0">'LeadSpread-9.1 Spreadsheet'!$C$13</definedName>
    <definedName name="Dermal_uptake_constant" localSheetId="0">'LeadSpread-9.1 Spreadsheet'!$C$20</definedName>
    <definedName name="EXPOSURE_PARAMETERS">'LeadSpread-9.1 Spreadsheet'!$A$11</definedName>
    <definedName name="food_ingestion_child" localSheetId="0">'LeadSpread-9.1 Spreadsheet'!#REF!</definedName>
    <definedName name="food_ingestion_child">#REF!</definedName>
    <definedName name="food_ingestion_child_bkgrnd" localSheetId="0">'LeadSpread-9.1 Spreadsheet'!#REF!</definedName>
    <definedName name="food_ingestion_child_bkgrnd">#REF!</definedName>
    <definedName name="food_ingestion_ocup" localSheetId="0">'LeadSpread-9.1 Spreadsheet'!#REF!</definedName>
    <definedName name="food_ingestion_ocup">#REF!</definedName>
    <definedName name="FOOD_INGESTION1" localSheetId="0">'LeadSpread-9.1 Spreadsheet'!#REF!</definedName>
    <definedName name="FOOD_INGESTION1">#REF!</definedName>
    <definedName name="inhalation_child" localSheetId="0">'LeadSpread-9.1 Spreadsheet'!$H$25</definedName>
    <definedName name="inhalation_child">#REF!</definedName>
    <definedName name="inhalation_child_bkgrnd" localSheetId="0">'LeadSpread-9.1 Spreadsheet'!#REF!</definedName>
    <definedName name="inhalation_child_bkgrnd">#REF!</definedName>
    <definedName name="INHALATION1" localSheetId="0">'LeadSpread-9.1 Spreadsheet'!#REF!</definedName>
    <definedName name="INHALATION1">#REF!</definedName>
    <definedName name="LEAD_IN_SOIL_DUST" localSheetId="0">'LeadSpread-9.1 Spreadsheet'!$B$8</definedName>
    <definedName name="LEAD_IN_SOIL_DUST_Pb9" localSheetId="0">'LeadSpread-9.1 Spreadsheet'!$B$8</definedName>
    <definedName name="LEAD_IN_SOIL_DUST_Pb9">#REF!</definedName>
    <definedName name="OUTPUT">'LeadSpread-9.1 Spreadsheet'!$H$6</definedName>
    <definedName name="PATHWAYS">'LeadSpread-9.1 Spreadsheet'!$F$14</definedName>
    <definedName name="PEFfia" localSheetId="0">'LeadSpread-9.1 Spreadsheet'!#REF!</definedName>
    <definedName name="PEFfia">#REF!</definedName>
    <definedName name="PEFfic" localSheetId="0">'LeadSpread-9.1 Spreadsheet'!#REF!</definedName>
    <definedName name="PEFfic">#REF!</definedName>
    <definedName name="PEFia" localSheetId="0">'LeadSpread-9.1 Spreadsheet'!$G$19</definedName>
    <definedName name="PEFia">#REF!</definedName>
    <definedName name="PEFic" localSheetId="0">'LeadSpread-9.1 Spreadsheet'!$G$25</definedName>
    <definedName name="PEFic">#REF!</definedName>
    <definedName name="PEFio" localSheetId="0">'LeadSpread-9.1 Spreadsheet'!$J$19</definedName>
    <definedName name="PEFio">#REF!</definedName>
    <definedName name="PEFsca" localSheetId="0">'LeadSpread-9.1 Spreadsheet'!$G$17</definedName>
    <definedName name="PEFsca">#REF!</definedName>
    <definedName name="PEFscc" localSheetId="0">'LeadSpread-9.1 Spreadsheet'!$G$23</definedName>
    <definedName name="PEFscc">#REF!</definedName>
    <definedName name="PEFsco" localSheetId="0">'LeadSpread-9.1 Spreadsheet'!$J$17</definedName>
    <definedName name="PEFsco">#REF!</definedName>
    <definedName name="PEFsia" localSheetId="0">'LeadSpread-9.1 Spreadsheet'!$G$18</definedName>
    <definedName name="PEFsia">#REF!</definedName>
    <definedName name="PEFsic" localSheetId="0">'LeadSpread-9.1 Spreadsheet'!$G$24</definedName>
    <definedName name="PEFsic">#REF!</definedName>
    <definedName name="PEFsio" localSheetId="0">'LeadSpread-9.1 Spreadsheet'!$J$18</definedName>
    <definedName name="PEFsio">#REF!</definedName>
    <definedName name="PEFsip" localSheetId="0">'LeadSpread-9.1 Spreadsheet'!$J$24</definedName>
    <definedName name="PEFsip">#REF!</definedName>
    <definedName name="_xlnm.Print_Area" localSheetId="1">'All Notes'!$A$1:$A$110</definedName>
    <definedName name="_xlnm.Print_Area" localSheetId="0">'LeadSpread-9.1 Spreadsheet'!$A$1:$L$29</definedName>
    <definedName name="Skin_area__residential" localSheetId="0">'LeadSpread-9.1 Spreadsheet'!$C$17</definedName>
    <definedName name="Skin_area_ocupational" localSheetId="0">'LeadSpread-9.1 Spreadsheet'!$C$18</definedName>
    <definedName name="Soil_adherence" localSheetId="0">'LeadSpread-9.1 Spreadsheet'!$C$19</definedName>
    <definedName name="soil_contact_child" localSheetId="0">'LeadSpread-9.1 Spreadsheet'!$H$23</definedName>
    <definedName name="soil_contact_child">#REF!</definedName>
    <definedName name="Users_Guide_LeadSpread_Version_9">'LeadSpread-9.1 Spreadsheet'!$A$4</definedName>
    <definedName name="USERS_GUIDE_to_Leadspread_Version_9">'LeadSpread-9.1 Spreadsheet'!$A$4</definedName>
    <definedName name="USERS_GUIDE_to_Version_9">'LeadSpread-9.1 Spreadsheet'!$A$4</definedName>
    <definedName name="water_ing_adu" localSheetId="0">'LeadSpread-9.1 Spreadsheet'!#REF!</definedName>
    <definedName name="water_ing_adu">#REF!</definedName>
    <definedName name="water_ingestion_child" localSheetId="0">'LeadSpread-9.1 Spreadsheet'!#REF!</definedName>
    <definedName name="water_ingestion_child">#REF!</definedName>
    <definedName name="workdays_per_week" localSheetId="0">'LeadSpread-9.1 Spreadsheet'!$C$14</definedName>
    <definedName name="workdays_per_wee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4" l="1"/>
  <c r="K19" i="4" s="1"/>
  <c r="J17" i="4"/>
  <c r="G17" i="4"/>
  <c r="J18" i="4" l="1"/>
  <c r="K18" i="4" s="1"/>
  <c r="K17" i="4"/>
  <c r="H17" i="4"/>
  <c r="D27" i="4"/>
  <c r="G25" i="4" s="1"/>
  <c r="H25" i="4" s="1"/>
  <c r="K25" i="4" s="1"/>
  <c r="C27" i="4"/>
  <c r="G19" i="4" s="1"/>
  <c r="H19" i="4" s="1"/>
  <c r="D23" i="4"/>
  <c r="G18" i="4"/>
  <c r="H18" i="4" s="1"/>
  <c r="G24" i="4" l="1"/>
  <c r="H24" i="4" s="1"/>
  <c r="D20" i="4"/>
  <c r="G23" i="4" s="1"/>
  <c r="H23" i="4" s="1"/>
  <c r="K23" i="4" s="1"/>
  <c r="G11" i="4"/>
  <c r="K8" i="4"/>
  <c r="J8" i="4"/>
  <c r="J24" i="4"/>
  <c r="K24" i="4" s="1"/>
  <c r="J9" i="4" l="1"/>
  <c r="K11" i="4"/>
  <c r="J11" i="4"/>
  <c r="K9" i="4"/>
  <c r="H11" i="4"/>
  <c r="L17" i="4"/>
  <c r="I11" i="4"/>
  <c r="G9" i="4"/>
  <c r="H9" i="4" s="1"/>
  <c r="K10" i="4"/>
  <c r="J10" i="4"/>
  <c r="G8" i="4"/>
  <c r="L18" i="4"/>
  <c r="L19" i="4"/>
  <c r="I8" i="4" l="1"/>
  <c r="H8" i="4"/>
  <c r="I19" i="4"/>
  <c r="I17" i="4"/>
  <c r="I23" i="4"/>
  <c r="I9" i="4"/>
  <c r="I25" i="4"/>
  <c r="I24" i="4"/>
  <c r="G10" i="4"/>
  <c r="L24" i="4" s="1"/>
  <c r="I18" i="4"/>
  <c r="I10" i="4" l="1"/>
  <c r="H10" i="4"/>
  <c r="L23" i="4"/>
  <c r="L2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Human and Ecological Risk Div</author>
    <author>Carlisle, Jim@OEHHA</author>
    <author>Wade, Michael@DTSC</author>
  </authors>
  <commentList>
    <comment ref="A4" authorId="0" shapeId="0" xr:uid="{4DD18B0D-2B8B-453F-A108-2562C03069C8}">
      <text>
        <r>
          <rPr>
            <sz val="12"/>
            <color rgb="FF000000"/>
            <rFont val="Tahoma"/>
            <family val="2"/>
          </rPr>
          <t xml:space="preserve">*This version of the DTSC LEAD RISK ASSESSMENT SPREADSHEET (version 9, 2020) is written in Excel (Microsoft © Excel © for ‘Microsoft 365 MSO (16.0.13231.20110) 32-bit).  It is designed to be self-contained.  Site-related soil lead concentration data is entered in into cell B8. Site-related data for respirable dust can also be entered into Cell B9 of the worksheet.  The default value for respirable dust (Cell B9) may be used when site-specific data are not available.  
*Cells C13 through D27 contain exposure parameters which are generally not site-specific.  Departure from default values in cells C13 through D27 must be justified.  Numerical values in other cells are generally formulas, and although they may be changed for various purpoes, any results obtained from the modified spreadsheet should not be represented as having come from the DTSC LEAD RISK ASSESSMENT SPREADSHEET.
*Many cells contain notes which explain the cell contents when the cursor is moved over the cell. These notes are also provided in additional spreadsheet tabs, including All Notes, Pathways, Output and  Exposure Parameters. References are provided in a note attached to cell A29.  
*Many default input values have been revised in this version of the DTSC LEAD RISK ASSESSMENT SPREADSHEET, but the basic equations are similar to Version 8.  However, for the adult scenarios, DTSC’s version of the USEPA’s Adult Lead Model has been replaced with equations similar to the LeadSpread 9 child scenario adapted for the adult.
*The worksheet is not protected.  Any changes in the exposure parameters should be identified and approved by the HERO toxicologist. If you wish to alter exposure parameters or formulas, please identify how the results of blood lead and PRG change with the substitutions. If the results will be submitted to DTSC, you will be required to identify and justify any changes other than to the input cells.
*Further information about LeadSpread 9 is available in the User’s Guide found on HERO’s LeadSpread 9 website.
</t>
        </r>
      </text>
    </comment>
    <comment ref="J7" authorId="0" shapeId="0" xr:uid="{B984FDAD-8341-4C77-94B5-3476F0384C30}">
      <text>
        <r>
          <rPr>
            <b/>
            <sz val="12"/>
            <color rgb="FF000000"/>
            <rFont val="Tahoma"/>
            <family val="2"/>
          </rPr>
          <t>Human and Ecological Risk Office:</t>
        </r>
        <r>
          <rPr>
            <sz val="12"/>
            <color rgb="FF000000"/>
            <rFont val="Tahoma"/>
            <family val="2"/>
          </rPr>
          <t xml:space="preserve">
</t>
        </r>
        <r>
          <rPr>
            <sz val="12"/>
            <color rgb="FF000000"/>
            <rFont val="Tahoma"/>
            <family val="2"/>
          </rPr>
          <t>Concentration of Lead in exterior soil and interior dust that will result in a 90th percentile estimate of blood lead equal to the value in cell D16 (default = 1.0 µg/dl) for a child);  and for the value in C16 (default = 1.1 µg/dl) for an adult).</t>
        </r>
      </text>
    </comment>
    <comment ref="K7" authorId="0" shapeId="0" xr:uid="{1A25AFB5-8D09-4C8E-BF62-4F55BD362F92}">
      <text>
        <r>
          <rPr>
            <b/>
            <sz val="12"/>
            <color rgb="FF000000"/>
            <rFont val="Tahoma"/>
            <family val="2"/>
          </rPr>
          <t xml:space="preserve">Human and Ecological Risk Office: </t>
        </r>
        <r>
          <rPr>
            <sz val="12"/>
            <color rgb="FF000000"/>
            <rFont val="Tahoma"/>
            <family val="2"/>
          </rPr>
          <t>Concentration in exterior soil and interior dust that will result in a 95th percentile estimate of blood lead of equal to the value in cell  D16 (default = 1.0 µg/dl for a child);  and for the value in C16 (default = 1.1 µg/dl for an adult).</t>
        </r>
      </text>
    </comment>
    <comment ref="B8" authorId="0" shapeId="0" xr:uid="{CCFEA14E-F118-413F-89EE-914AC1E09978}">
      <text>
        <r>
          <rPr>
            <b/>
            <sz val="12"/>
            <color rgb="FF000000"/>
            <rFont val="Tahoma"/>
            <family val="2"/>
          </rPr>
          <t>Human and Ecological Risk Office:</t>
        </r>
        <r>
          <rPr>
            <sz val="12"/>
            <color rgb="FF000000"/>
            <rFont val="Tahoma"/>
            <family val="2"/>
          </rPr>
          <t xml:space="preserve">
</t>
        </r>
        <r>
          <rPr>
            <sz val="12"/>
            <color rgb="FF000000"/>
            <rFont val="Tahoma"/>
            <family val="2"/>
          </rPr>
          <t xml:space="preserve">User-supplied, measured value; usually the upper confidence limit on the mean value for the area or volume to be evaluated.  
</t>
        </r>
        <r>
          <rPr>
            <sz val="12"/>
            <color rgb="FF000000"/>
            <rFont val="Tahoma"/>
            <family val="2"/>
          </rPr>
          <t xml:space="preserve">Total Pb concentration is generally used as the measure of Pb in various media, even though the disposition of Pb may differ according to its form.  Insufficient data are available to justify differential treatment of different forms of inorganic Pb.  However, if the lead at a particular site has been shown, in studies acceptable to DTSC, to have a different bioavailability than the default value of 60%, that bioavailability factor may be substituted for the default factor in cell C24.  
</t>
        </r>
        <r>
          <rPr>
            <sz val="12"/>
            <color rgb="FF000000"/>
            <rFont val="Tahoma"/>
            <family val="2"/>
          </rPr>
          <t xml:space="preserve">Organic Pb is more readily absorbed through the skin and other membranes than inorganic Pb, and it must therefore be treated separately.  Since it is less stable in the environment, it is usually a minor source of exposure. </t>
        </r>
      </text>
    </comment>
    <comment ref="B9" authorId="0" shapeId="0" xr:uid="{FAD4D3FB-17C7-4ED4-90F5-407888635E35}">
      <text>
        <r>
          <rPr>
            <b/>
            <sz val="12"/>
            <color rgb="FF000000"/>
            <rFont val="Tahoma"/>
            <family val="2"/>
          </rPr>
          <t>Human and Ecological Risk Office:</t>
        </r>
        <r>
          <rPr>
            <sz val="12"/>
            <color rgb="FF000000"/>
            <rFont val="Tahoma"/>
            <family val="2"/>
          </rPr>
          <t xml:space="preserve">
Default value is 1.5 µg per cubic meter, based on Soil Screening Guidance ( U.S. EPA, 1996).  May be replaced with site-specific data.</t>
        </r>
      </text>
    </comment>
    <comment ref="C13" authorId="0" shapeId="0" xr:uid="{7E391ACC-5A82-44C2-8B3D-09F699CC0999}">
      <text>
        <r>
          <rPr>
            <sz val="8"/>
            <color rgb="FF000000"/>
            <rFont val="Tahoma"/>
            <family val="2"/>
          </rPr>
          <t xml:space="preserve">
</t>
        </r>
        <r>
          <rPr>
            <sz val="8"/>
            <color rgb="FF000000"/>
            <rFont val="Tahoma"/>
            <family val="2"/>
          </rPr>
          <t xml:space="preserve"> </t>
        </r>
        <r>
          <rPr>
            <sz val="12"/>
            <color rgb="FF000000"/>
            <rFont val="Tahoma"/>
            <family val="2"/>
          </rPr>
          <t>Default is 7 days/week for residential exposures.  Non-residential exposure scenarios (e.g. recreational) may involve fewer than 7 days/week.</t>
        </r>
      </text>
    </comment>
    <comment ref="C14" authorId="0" shapeId="0" xr:uid="{F55DB295-9DA9-4E75-AD91-C5924E517FC3}">
      <text>
        <r>
          <rPr>
            <b/>
            <sz val="12"/>
            <color rgb="FF000000"/>
            <rFont val="Tahoma"/>
            <family val="2"/>
          </rPr>
          <t>Human and Ecological Risk Office:</t>
        </r>
        <r>
          <rPr>
            <sz val="12"/>
            <color rgb="FF000000"/>
            <rFont val="Tahoma"/>
            <family val="2"/>
          </rPr>
          <t xml:space="preserve">
</t>
        </r>
        <r>
          <rPr>
            <sz val="12"/>
            <color rgb="FF000000"/>
            <rFont val="Tahoma"/>
            <family val="2"/>
          </rPr>
          <t>Default is  5 days/week for occupational exposures</t>
        </r>
      </text>
    </comment>
    <comment ref="C15" authorId="0" shapeId="0" xr:uid="{52A9E15F-A410-47B3-BCD5-5206FA66B39C}">
      <text>
        <r>
          <rPr>
            <sz val="8"/>
            <color rgb="FF000000"/>
            <rFont val="Tahoma"/>
            <family val="2"/>
          </rPr>
          <t xml:space="preserve">
</t>
        </r>
        <r>
          <rPr>
            <sz val="12"/>
            <color rgb="FF000000"/>
            <rFont val="Tahoma"/>
            <family val="2"/>
          </rPr>
          <t>Default value = 1.6 based on White, et al., 1998</t>
        </r>
      </text>
    </comment>
    <comment ref="C16" authorId="0" shapeId="0" xr:uid="{A005207A-F5CB-4A61-A03F-3EFDFEC38172}">
      <text>
        <r>
          <rPr>
            <b/>
            <sz val="12"/>
            <color rgb="FF000000"/>
            <rFont val="Tahoma"/>
            <family val="2"/>
          </rPr>
          <t xml:space="preserve">
</t>
        </r>
        <r>
          <rPr>
            <b/>
            <sz val="12"/>
            <color rgb="FF000000"/>
            <rFont val="Tahoma"/>
            <family val="2"/>
          </rPr>
          <t>The toxicity criterion on which Leadspread 9 is based on CalEPA’s Office of Environmental Health Hazard Assessment’s (OEHHA) 2007 toxicity evaluation of lead with a source-specific “benchmark change” in blood lead concentration of 1 microgram/deciliter (µg/dL) (</t>
        </r>
        <r>
          <rPr>
            <b/>
            <u/>
            <sz val="12"/>
            <color rgb="FF000000"/>
            <rFont val="Tahoma"/>
            <family val="2"/>
          </rPr>
          <t>https://oehha.ca.gov/media/downloads/crnr/pbhgv041307.pdf</t>
        </r>
        <r>
          <rPr>
            <b/>
            <sz val="12"/>
            <color rgb="FF000000"/>
            <rFont val="Tahoma"/>
            <family val="2"/>
          </rPr>
          <t xml:space="preserve">). One µg/dL is the estimated incremental increase in children’s blood lead that would reduce IQ by up to 1 point.
</t>
        </r>
        <r>
          <rPr>
            <b/>
            <sz val="12"/>
            <color rgb="FF000000"/>
            <rFont val="Tahoma"/>
            <family val="2"/>
          </rPr>
          <t xml:space="preserve">
</t>
        </r>
        <r>
          <rPr>
            <b/>
            <sz val="12"/>
            <color rgb="FF000000"/>
            <rFont val="Tahoma"/>
            <family val="2"/>
          </rPr>
          <t>For adults 1.1 µg/dL is the benchmark dose. The receptor is a fetus carried by an exposed adult female.  The fetal to adult blood lead ratio is 0.9. The fetus of the exposed adult female with a blood lead of 1.1  µg/dL would have a blood lead value of 1.0 µg/dL</t>
        </r>
      </text>
    </comment>
    <comment ref="I16" authorId="0" shapeId="0" xr:uid="{D7BDE90F-157E-41EC-814C-02AA10678E9E}">
      <text>
        <r>
          <rPr>
            <sz val="12"/>
            <color rgb="FF000000"/>
            <rFont val="Tahoma"/>
            <family val="2"/>
          </rPr>
          <t xml:space="preserve">The percentage of the predicted blood lead concentration in cells G8, H8 and I8 that comes from each of the three pathways  shown in H17, H18 and H19. </t>
        </r>
        <r>
          <rPr>
            <sz val="8"/>
            <color rgb="FF000000"/>
            <rFont val="Tahoma"/>
            <family val="2"/>
          </rPr>
          <t xml:space="preserve"> </t>
        </r>
      </text>
    </comment>
    <comment ref="L16" authorId="0" shapeId="0" xr:uid="{48C21C6E-3203-4D10-AC11-EE76375831F9}">
      <text>
        <r>
          <rPr>
            <sz val="12"/>
            <color rgb="FF000000"/>
            <rFont val="Tahoma"/>
            <family val="2"/>
          </rPr>
          <t>The percentage of the predicted blood lead concentration in cells G11, H11 and I11 that comes from each of the three pathways shown in K17, K18 and K19.</t>
        </r>
      </text>
    </comment>
    <comment ref="C17" authorId="0" shapeId="0" xr:uid="{862C5A6E-B2C0-4850-9D8C-E56AECC4D6F8}">
      <text>
        <r>
          <rPr>
            <b/>
            <sz val="12"/>
            <color rgb="FF000000"/>
            <rFont val="Tahoma"/>
            <family val="2"/>
          </rPr>
          <t xml:space="preserve"> The residential adult value skin surface area of 6032 square cm is used for both the residential and the industrial exposure scenarios in Leadspread 9.</t>
        </r>
      </text>
    </comment>
    <comment ref="D17" authorId="0" shapeId="0" xr:uid="{66B2F117-18FE-4BAB-98C1-5EC2073F2528}">
      <text>
        <r>
          <rPr>
            <b/>
            <sz val="12"/>
            <color rgb="FF000000"/>
            <rFont val="Tahoma"/>
            <family val="2"/>
          </rPr>
          <t>HERO’s Human Health HHRA Note 1 and US EPA currently recommend 2373 square cm for a child’s skin surface area.</t>
        </r>
      </text>
    </comment>
    <comment ref="C18" authorId="0" shapeId="0" xr:uid="{46945A86-3C74-4D4C-8B8F-90200E346576}">
      <text>
        <r>
          <rPr>
            <b/>
            <sz val="12"/>
            <color rgb="FF000000"/>
            <rFont val="Tahoma"/>
            <family val="2"/>
          </rPr>
          <t>In accordance with HERO'S HHRA Note 1. The residential adult value skin surface area of 6032 square cm is used for both the residential and the industrial exposure scenarios in Leadspread 9.</t>
        </r>
      </text>
    </comment>
    <comment ref="C19" authorId="0" shapeId="0" xr:uid="{54B6D2C5-69AB-4A1D-92BC-20C9EAF2D24A}">
      <text>
        <r>
          <rPr>
            <b/>
            <sz val="12"/>
            <color rgb="FF000000"/>
            <rFont val="Tahoma"/>
            <family val="2"/>
          </rPr>
          <t>Human and Ecological Risk Office:</t>
        </r>
        <r>
          <rPr>
            <sz val="12"/>
            <color rgb="FF000000"/>
            <rFont val="Tahoma"/>
            <family val="2"/>
          </rPr>
          <t xml:space="preserve">
</t>
        </r>
        <r>
          <rPr>
            <sz val="12"/>
            <color rgb="FF000000"/>
            <rFont val="Tahoma"/>
            <family val="2"/>
          </rPr>
          <t>Default value = 70 µg per square cm, based on HERO's HHRA Note1</t>
        </r>
      </text>
    </comment>
    <comment ref="D19" authorId="0" shapeId="0" xr:uid="{83C64451-09FD-442A-AA9B-DBBFF74EF32F}">
      <text>
        <r>
          <rPr>
            <b/>
            <sz val="12"/>
            <color rgb="FF000000"/>
            <rFont val="Tahoma"/>
            <family val="2"/>
          </rPr>
          <t>Human and Ecological Risk Office:</t>
        </r>
        <r>
          <rPr>
            <sz val="12"/>
            <color rgb="FF000000"/>
            <rFont val="Tahoma"/>
            <family val="2"/>
          </rPr>
          <t xml:space="preserve">
</t>
        </r>
        <r>
          <rPr>
            <sz val="12"/>
            <color rgb="FF000000"/>
            <rFont val="Tahoma"/>
            <family val="2"/>
          </rPr>
          <t xml:space="preserve">Default value = 200 µg per square cm, based on HERO's HHRA Note 1 </t>
        </r>
      </text>
    </comment>
    <comment ref="C20" authorId="0" shapeId="0" xr:uid="{CA58B79D-2F0A-4377-B0C1-43D6C7A5AC41}">
      <text>
        <r>
          <rPr>
            <sz val="8"/>
            <color rgb="FF000000"/>
            <rFont val="Tahoma"/>
            <family val="2"/>
          </rPr>
          <t xml:space="preserve"> </t>
        </r>
        <r>
          <rPr>
            <sz val="12"/>
            <color rgb="FF000000"/>
            <rFont val="Tahoma"/>
            <family val="2"/>
          </rPr>
          <t xml:space="preserve">Default value = 0.00027.  This is calculated as the product of the adult ingestion constant (0.09) and a dermal/oral absorption ratio of 0.003.   Dermal absorption is estimated as 0.06%, based on Moore, et al., 1980; Oral absorption is estimated as 20%, based on the absorption factor for soll lead.  US EPA. 2003. </t>
        </r>
      </text>
    </comment>
    <comment ref="D20" authorId="1" shapeId="0" xr:uid="{56F7D3B1-4FCA-4933-93BB-9D04042EB91D}">
      <text>
        <r>
          <rPr>
            <sz val="12"/>
            <color rgb="FF000000"/>
            <rFont val="Tahoma"/>
            <family val="2"/>
          </rPr>
          <t xml:space="preserve">Default value = 0.00048.  This is calculated as the product of the child ingestion constant (0.16) and a dermal/oral absorption ratio of 0.003.   Dermal absorption is estimated as 0.06%, based on Moore, et al., 1980; Oral absorption is estimated as 20%, based on the absorption factor for solubke lead, US EPA. 2003. </t>
        </r>
      </text>
    </comment>
    <comment ref="C21" authorId="0" shapeId="0" xr:uid="{D10B1339-DC7E-40A2-962A-FF7DEE731AA6}">
      <text>
        <r>
          <rPr>
            <sz val="12"/>
            <color rgb="FF000000"/>
            <rFont val="Tahoma"/>
            <family val="2"/>
          </rPr>
          <t xml:space="preserve">Default value = 30 mg/day, based on the U.S. EPA. 2017. Update for Chapter 5 of the Exposure Factors Handbook, EPA/600/R-17/384F. https://www.epa.gov/sites/production/files/2018-01/documents/efh-chapter05_2017.pdf
</t>
        </r>
        <r>
          <rPr>
            <sz val="8"/>
            <color rgb="FF000000"/>
            <rFont val="Tahoma"/>
            <family val="2"/>
          </rPr>
          <t xml:space="preserve">
</t>
        </r>
        <r>
          <rPr>
            <sz val="8"/>
            <color rgb="FF000000"/>
            <rFont val="Tahoma"/>
            <family val="2"/>
          </rPr>
          <t xml:space="preserve">  </t>
        </r>
      </text>
    </comment>
    <comment ref="D21" authorId="0" shapeId="0" xr:uid="{E7BB551E-E8C8-46BC-9B57-BEE6327DB238}">
      <text>
        <r>
          <rPr>
            <b/>
            <sz val="12"/>
            <color rgb="FF000000"/>
            <rFont val="Tahoma"/>
            <family val="2"/>
          </rPr>
          <t>Human and Ecological Risk Div:</t>
        </r>
        <r>
          <rPr>
            <sz val="12"/>
            <color rgb="FF000000"/>
            <rFont val="Tahoma"/>
            <family val="2"/>
          </rPr>
          <t xml:space="preserve">
</t>
        </r>
        <r>
          <rPr>
            <sz val="12"/>
            <color rgb="FF000000"/>
            <rFont val="Tahoma"/>
            <family val="2"/>
          </rPr>
          <t xml:space="preserve">Default value = 80 mg/day, based on the U.S. EPA. 2017. Update for Chapter 5 of the Exposure Factors Handbook, EPA/600/R-17/384F. https://www.epa.gov/sites/production/files/2018-01/documents/efh-chapter05_2017.pdf
</t>
        </r>
        <r>
          <rPr>
            <sz val="8"/>
            <color rgb="FF000000"/>
            <rFont val="Tahoma"/>
            <family val="2"/>
          </rPr>
          <t xml:space="preserve">
</t>
        </r>
      </text>
    </comment>
    <comment ref="D22" authorId="0" shapeId="0" xr:uid="{28332EFC-7BBD-4F4C-96E6-8AB548E805DE}">
      <text>
        <r>
          <rPr>
            <b/>
            <sz val="12"/>
            <color rgb="FF000000"/>
            <rFont val="Tahoma"/>
            <family val="2"/>
          </rPr>
          <t>Default value = 1,000 mg/day, based on the Exposure Factors Handbook (EPA, 2017).</t>
        </r>
      </text>
    </comment>
    <comment ref="I22" authorId="0" shapeId="0" xr:uid="{75D06031-4F20-4474-8A98-B536E4D021D3}">
      <text>
        <r>
          <rPr>
            <sz val="12"/>
            <color rgb="FF000000"/>
            <rFont val="Tahoma"/>
            <family val="2"/>
          </rPr>
          <t>The percentage of the predicted blood lead concentration in cells G9, H9 and I9 that comes from each pathway shown in H23, H24 and H25.</t>
        </r>
      </text>
    </comment>
    <comment ref="L22" authorId="0" shapeId="0" xr:uid="{B276B1BA-3B42-4503-B15C-30BA2F800E31}">
      <text>
        <r>
          <rPr>
            <sz val="12"/>
            <color rgb="FF000000"/>
            <rFont val="Tahoma"/>
            <family val="2"/>
          </rPr>
          <t>The percentage of the predicted blood lead concentration in cells G10, H10 and I10 that comes from each pathway shown in K23, K24, and K25.</t>
        </r>
      </text>
    </comment>
    <comment ref="C23" authorId="0" shapeId="0" xr:uid="{8B2F0B97-8CAD-4C29-B98F-9A076A02DCF6}">
      <text>
        <r>
          <rPr>
            <sz val="12"/>
            <color rgb="FF000000"/>
            <rFont val="Tahoma"/>
            <family val="2"/>
          </rPr>
          <t xml:space="preserve">Default value = 0.09, based on  U.S. EPA, 2003. Recommendation of the Technical Review Workgroup (TRW) for Lead for an Approach to Assessing Risks Associated with Adult Exposures to Lead in Soil. </t>
        </r>
      </text>
    </comment>
    <comment ref="D23" authorId="0" shapeId="0" xr:uid="{5111FC07-1358-4A2D-A0BC-9BDB139330CA}">
      <text>
        <r>
          <rPr>
            <b/>
            <sz val="12"/>
            <color rgb="FF000000"/>
            <rFont val="Tahoma"/>
            <family val="2"/>
          </rPr>
          <t>Human and Ecological Risk Office:</t>
        </r>
        <r>
          <rPr>
            <sz val="12"/>
            <color rgb="FF000000"/>
            <rFont val="Tahoma"/>
            <family val="2"/>
          </rPr>
          <t xml:space="preserve">
</t>
        </r>
        <r>
          <rPr>
            <sz val="12"/>
            <color rgb="FF000000"/>
            <rFont val="Tahoma"/>
            <family val="2"/>
          </rPr>
          <t>Default value = 0.16, based on a study by Ryu, et al. (1983)</t>
        </r>
      </text>
    </comment>
    <comment ref="C24" authorId="0" shapeId="0" xr:uid="{A9BB5CA0-4F90-4B10-97CE-41BA9A98A237}">
      <text>
        <r>
          <rPr>
            <b/>
            <sz val="12"/>
            <color rgb="FF000000"/>
            <rFont val="Tahoma"/>
            <family val="2"/>
          </rPr>
          <t>U.S. EPA Region 8. 2020. Region 8 Recommendations for Quantifying the Bioavailability of Lead and Arsenic in Soil for Use in Human Health Risk Assessments. https://www.epa.gov/risk/bioavailability-information-Region-8</t>
        </r>
      </text>
    </comment>
    <comment ref="C25" authorId="0" shapeId="0" xr:uid="{BB8DF378-44D5-4192-9F00-05319E566FA2}">
      <text>
        <r>
          <rPr>
            <sz val="12"/>
            <color rgb="FF000000"/>
            <rFont val="Tahoma"/>
            <family val="2"/>
          </rPr>
          <t>Default value = 16
US EPA (2023)  Exposures factor handbook.  2011 Edition (Final Report)                                                                EPA https://www.epa.gov/expobox/exposure-factors-handbook-2011-edition</t>
        </r>
      </text>
    </comment>
    <comment ref="D25" authorId="2" shapeId="0" xr:uid="{F35B9F79-5908-472F-98DC-DFFCE5909AC6}">
      <text>
        <r>
          <rPr>
            <sz val="9"/>
            <color indexed="81"/>
            <rFont val="Tahoma"/>
            <charset val="1"/>
          </rPr>
          <t xml:space="preserve">Default 10.1
US EPA (2023)  Exposures factor handbook.  2011 Edition (Final Report)                                                           </t>
        </r>
      </text>
    </comment>
    <comment ref="C26" authorId="2" shapeId="0" xr:uid="{D218A048-1ED4-46C9-9422-C2E16D10BB89}">
      <text>
        <r>
          <rPr>
            <sz val="9"/>
            <color indexed="81"/>
            <rFont val="Tahoma"/>
            <charset val="1"/>
          </rPr>
          <t>Default 13.4
US EPA (2023)  Exposures factor handbook.  2011 Edition (Final Report)                                                                EPA https://www.epa.gov/expobox/exposure-factors-handbook-2011-edition</t>
        </r>
      </text>
    </comment>
    <comment ref="C27" authorId="0" shapeId="0" xr:uid="{0B253979-EEAA-4B97-A6ED-E694D5D526D1}">
      <text>
        <r>
          <rPr>
            <sz val="12"/>
            <color rgb="FF000000"/>
            <rFont val="Tahoma"/>
            <family val="2"/>
          </rPr>
          <t xml:space="preserve">Inhalation constant, (µg/dl)/(µg/day) Adults: Human and Ecological Risk Office Default value = 0.08. This is based on a slope of 1.64 µg lead per dl of blood, per µg lead per cubic meter of continuously-breathed air.  This is applicable at atmospheric Pb concentrations less than 5 µg/cubic meter and assuming a breathing rate of 20 cubic meters per day.  This inhalation slope is based on results of experimental exposures and epidemiological studies which adjusted for airborne lead contributions to pathways other than inhalation.  These studies found slopes ranging from 1.25 to 2.14 µg/dl per µg/cubic meter in adults (USEPA, 1986). </t>
        </r>
      </text>
    </comment>
    <comment ref="D27" authorId="0" shapeId="0" xr:uid="{2243A38D-02A2-41ED-991A-71D73D96A2DD}">
      <text>
        <r>
          <rPr>
            <sz val="12"/>
            <color rgb="FF000000"/>
            <rFont val="Tahoma"/>
            <family val="2"/>
          </rPr>
          <t xml:space="preserve">Inhalation constant, (µg/dl)/(µg/day) Children: Human and Ecological Risk Office Default value = 0.192. This is based on a slope of 1.92 µg lead per dl of blood, per µg lead per cubic meter of continuously-breathed air. This is applicable at atmospheric Pb concentrations less than 5 µg/ cubic meter and assuming a breathing rate of 10 cubic meters per day.  The inhalation slope is based on results of  epidemiological studies which adjusted for airborne lead contributions to pathways other than inhalation.   These studies found slopes ranging from 1.52 to 2.46 µg/dl per µg per cubic meter in children (USEPA, 1986). </t>
        </r>
      </text>
    </comment>
    <comment ref="A29" authorId="0" shapeId="0" xr:uid="{2BBD6883-F9FB-48FD-B0D7-99DF9AD1ECC1}">
      <text>
        <r>
          <rPr>
            <b/>
            <sz val="8"/>
            <color rgb="FF000000"/>
            <rFont val="Tahoma"/>
            <family val="2"/>
          </rPr>
          <t xml:space="preserve">
</t>
        </r>
        <r>
          <rPr>
            <b/>
            <sz val="12"/>
            <color rgb="FF000000"/>
            <rFont val="Tahoma"/>
            <family val="2"/>
          </rPr>
          <t>Agency for Toxic Substances and Disease Registry. 2020, Toxicological  Profile for Lead, Page, 285
California EPA. Office of Environmental Health Hazard Assessment (OEHHA). 2007. Development of Health Criteria for Schools Site Risk Assessment Pursuant to Health and Safety Code Section 901(g): Child-Specific Benchmark Change in Blood Lead Concentration for School Site Risk Assessment.
California Department of Toxic Substances Control (DTSC) Office of Human and Ecological Risk Assessment (HERO). Human Health Risk Assessment Note 1 https://dtsc.ca.gov/wp-content/uploads/sites/31/2019/04/HHRA-Note-1-April-2019.pdf
Moore, M. R., P. A Meridith, W.S. Watson, D. J. Summer, M. K Taylor, and A Goldberg. 1980. The percutaneous absorption of lead-203 in humans from cosmetic preparations containing lead acetate as assessed by whole-body, counting and other techniques. Food Cosmet. Toxicol. 18: 636. 
Pocock et. al. 1983. Effects of Tap Water Lead,  Water Hardness, Alcohol and Cigarettes on Blood Lead Concentration. J. Epi Comm Health: 37.  1-7.
Ryu, J.E., E.E. Ziegler. S.E. Nelson, and S.J. Fomon. 1983. Dietary Intake of Lead and Blood Lead Concentration in Early Infancy. Am. J. Dis. Early Child. 
U.S. Environmental Protection Agency (EPA), 1986, Air Quality Criteria for Lead, EPA 600/8-83-028, June 1986, Environmental Criteria and Assessment Office
U.S. EPA. 1994. Guidance Manual for the Integrated Exposure Uptake Biokinetic Model for Lead in Children. U.S. Environmental Protection Agency, Office of Emergency and Remedial Response. Publication Number 9285.7-15-1. EPA/540/R-93/081.
U.S. EPA. 1994. Technical Support Document: Parameters and Equations Used in Integrated Exposure Uptake Biokinetic Model for Lead in Children (v O.99d). OSWER #9285.7-22, December,1994
U. S. EPA. May 1996. Soil Screening Guidance:  Technical Background Document, EPA/540/R-95/128, Office of Solid Waste and Emergency Response, Appendix D, Table 3
U.S. EPA. 2003. Recommendation of the Technical Review Workgroup (TRW) for Lead for an Approach to Assessing Risks Associated with Adult Exposures to Lead in Soil. 
U.S. EPA. 2007. ESTIMATION OF RELATIVE BIOAVAILABILITY OF LEAD IN SOIL AND SOIL-LIKE MATERIALS USING IN VIVO AND IN VITRO METHODS. OSWER 9285.7-77
U. S. EPA. 2013. Integrated Science Assessment for Lead.  https://cfpub.epa.gov/ncea/isa/recordisplay.cfm?deid=255721 
U.S. EPA. 2014.  Human Health Evaluation Manual. Supplemental Guidance. OSWER 9200.1.120.
U.S. EPA. 2017. Update for Chapter 5 of the Exposure Factors Handbook, EPA/600/R-17/384F. https://www.epa.gov/sites/production/files/2018-01/documents/efh-chapter05_2017.pdf
U.S. EPA Region 8. 2020. Region 8 Recommendations for Quantifying the Bioavailability of Lead and Arsenic in Soil for Use in Human Health Risk Assessments. 
U.S. EPA. 2023. Exposure Factors Handbook. 2011 Edition (Final Report). https://www.epa.gov/expobox/exposure-factors-handbook-2011-edition 
White, P.D., P. VanLeeuwen, B.D. Davis, M. Maddaloni, K.A. Hogan, A.H. Marcus, and R.W. Elias, 1998; Environ. Health Perspect 1, Suppl. 6; 151.</t>
        </r>
      </text>
    </comment>
  </commentList>
</comments>
</file>

<file path=xl/sharedStrings.xml><?xml version="1.0" encoding="utf-8"?>
<sst xmlns="http://schemas.openxmlformats.org/spreadsheetml/2006/main" count="360" uniqueCount="247">
  <si>
    <t>CALIFORNIA DEPARTMENT OF TOXIC SUBSTANCES CONTROL</t>
  </si>
  <si>
    <t>INPUT</t>
  </si>
  <si>
    <t>OUTPUT</t>
  </si>
  <si>
    <t>MEDIUM</t>
  </si>
  <si>
    <t xml:space="preserve"> LEVEL</t>
  </si>
  <si>
    <t>BLOOD Pb, ADULT</t>
  </si>
  <si>
    <t>BLOOD Pb, CHILD</t>
  </si>
  <si>
    <t>BLOOD Pb, PICA CHILD</t>
  </si>
  <si>
    <t>BLOOD Pb, OCCUPATIONAL</t>
  </si>
  <si>
    <t>EXPOSURE PARAMETERS</t>
  </si>
  <si>
    <t>PATHWAYS</t>
  </si>
  <si>
    <t>units</t>
  </si>
  <si>
    <t>adults</t>
  </si>
  <si>
    <t>children</t>
  </si>
  <si>
    <t>ADULTS</t>
  </si>
  <si>
    <t>Days per week</t>
  </si>
  <si>
    <t>days/wk</t>
  </si>
  <si>
    <t>Days per week, occupational</t>
  </si>
  <si>
    <t>Pathway</t>
  </si>
  <si>
    <t>PEF</t>
  </si>
  <si>
    <t>percent</t>
  </si>
  <si>
    <t>Geometric Standard Deviation</t>
  </si>
  <si>
    <t>Soil Contact</t>
  </si>
  <si>
    <t>Soil Ingestion</t>
  </si>
  <si>
    <t>Skin area, residential</t>
  </si>
  <si>
    <t>Skin area occupational</t>
  </si>
  <si>
    <t>Inhalation</t>
  </si>
  <si>
    <t>Soil adherence</t>
  </si>
  <si>
    <t>Dermal uptake constant</t>
  </si>
  <si>
    <t>Soil ingestion</t>
  </si>
  <si>
    <t>mg/day</t>
  </si>
  <si>
    <t>Soil ingestion, pica</t>
  </si>
  <si>
    <t>Ingestion constant</t>
  </si>
  <si>
    <t>CHILDREN</t>
  </si>
  <si>
    <t>Bioavailability</t>
  </si>
  <si>
    <t>unitless</t>
  </si>
  <si>
    <t>Inhalation constant</t>
  </si>
  <si>
    <t>Click here for REFERENCES</t>
  </si>
  <si>
    <t>Blood lead level of concern</t>
  </si>
  <si>
    <t>-</t>
  </si>
  <si>
    <t>Occupational Pathway contribution</t>
  </si>
  <si>
    <t>Typical Pathway contribution</t>
  </si>
  <si>
    <t>with pica Pathway contribution</t>
  </si>
  <si>
    <t>ENDPOINT and RECEPTOR</t>
  </si>
  <si>
    <t>Parameter</t>
  </si>
  <si>
    <t xml:space="preserve">Days per week: Default is 7 days/week for residential exposures.  Non-residential exposure scenarios (e.g. recreational) may involve fewer than 7 days/week.	</t>
  </si>
  <si>
    <t>Geometric Standard Deviation: 
Default value = 1.6 based on White, et al., 1998</t>
  </si>
  <si>
    <t>Bioavailability: U.S. EPA Region 8. 2020. Region 8 Recommendations for Quantifying the Bioavailability of Lead and Arsenic in Soil for Use in Human Health Risk Assessments. https://www.epa.gov/risk/bioavailability-information-Region-8</t>
  </si>
  <si>
    <t xml:space="preserve"> (µg/dl)</t>
  </si>
  <si>
    <t>(µg/dl)/(µg/day)</t>
  </si>
  <si>
    <t>µg/dl</t>
  </si>
  <si>
    <t xml:space="preserve">  µg/dl</t>
  </si>
  <si>
    <t>square cm</t>
  </si>
  <si>
    <t>µg/square cm</t>
  </si>
  <si>
    <t xml:space="preserve">Ingestion constant (µg/dl)/(µg/day), Adults: Default value = 0.09, based on  U.S. EPA, 2003. Recommendation of the Technical Review Workgroup (TRW) for Lead for an Approach to Assessing Risks Associated with Adult Exposures to Lead in Soil. </t>
  </si>
  <si>
    <t>Agency for Toxic Substances and Disease Registry. 2020, Toxicological  Profile for Lead, Page, 285</t>
  </si>
  <si>
    <t>California EPA. Office of Environmental Health Hazard Assessment (OEHHA). 2007. Development of Health Criteria for Schools Site Risk Assessment Pursuant to Health and Safety Code Section 901(g): Child-Specific Benchmark Change in Blood Lead Concentration for School Site Risk Assessment.</t>
  </si>
  <si>
    <t>California Department of Toxic Substances Control (DTSC) Office of Human and Ecological Risk Assessment (HERO). Human Health Risk Assessment Note 1 https://dtsc.ca.gov/wp-content/uploads/sites/31/2019/04/HHRA-Note-1-April-2019.pdf</t>
  </si>
  <si>
    <t xml:space="preserve">Moore, M. R., P. A Meridith, W.S. Watson, D. J. Summer, M. K Taylor, and A Goldberg. 1980. The percutaneous absorption of lead-203 in humans from cosmetic preparations containing lead acetate as assessed by whole-body, counting and other techniques. Food Cosmet. Toxicol. 18: 636. </t>
  </si>
  <si>
    <t>Pocock et. al. 1983. Effects of Tap Water Lead,  Water Hardness, Alcohol and Cigarettes on Blood Lead Concentration. J. Epi Comm Health: 37.  1-7.</t>
  </si>
  <si>
    <t xml:space="preserve">Ryu, J.E., E.E. Ziegler. S.E. Nelson, and S.J. Fomon. 1983. Dietary Intake of Lead and Blood Lead Concentration in Early Infancy. Am. J. Dis. Early Child. </t>
  </si>
  <si>
    <t>U.S. EPA. 1994. Guidance Manual for the Integrated Exposure Uptake Biokinetic Model for Lead in Children. U.S. Environmental Protection Agency, Office of Emergency and Remedial Response. Publication Number 9285.7-15-1. EPA/540/R-93/081.</t>
  </si>
  <si>
    <t>U.S. EPA. 2017. Update for Chapter 5 of the Exposure Factors Handbook, EPA/600/R-17/384F. https://www.epa.gov/sites/production/files/2018-01/documents/efh-chapter05_2017.pdf</t>
  </si>
  <si>
    <t xml:space="preserve">U.S. EPA Region 8. 2020. Region 8 Recommendations for Quantifying the Bioavailability of Lead and Arsenic in Soil for Use in Human Health Risk Assessments. </t>
  </si>
  <si>
    <t>White, P.D., P. VanLeeuwen, B.D. Davis, M. Maddaloni, K.A. Hogan, A.H. Marcus, and R.W. Elias, 1998; Environ. Health Perspect 1, Suppl. 6; 151.</t>
  </si>
  <si>
    <t>References below:</t>
  </si>
  <si>
    <t>References:</t>
  </si>
  <si>
    <t>Return to Spreadsheet Cell</t>
  </si>
  <si>
    <t>There is no password.  If the results will be submitted to DTSC, you will be required to identify and justify any changes other than to the input cells.</t>
  </si>
  <si>
    <t xml:space="preserve">Total Pb concentration is generally used as the measure of Pb in various media, even though the disposition of Pb may differ according to its form.  </t>
  </si>
  <si>
    <t xml:space="preserve">Insufficient data are available to justify differential treatment of different forms of inorganic Pb. </t>
  </si>
  <si>
    <t xml:space="preserve">User-supplied, measured value; usually the upper confidence limit on the mean value for the area or volume to be evaluated. </t>
  </si>
  <si>
    <t>One µg/dL is the estimated incremental increase in children’s blood lead that would reduce IQ by up to 1 point.</t>
  </si>
  <si>
    <t xml:space="preserve">U.S. EPA. 2017. Update for Chapter 5 of the Exposure Factors Handbook, EPA/600/R-17/384F. </t>
  </si>
  <si>
    <t>Blood lead level of concern:   (µg/dl)</t>
  </si>
  <si>
    <t>50th Percentile Change in Blood Pb (µg/dl)</t>
  </si>
  <si>
    <t>PRG-90 (µg/g)</t>
  </si>
  <si>
    <t>PRG-95 (µg/g)</t>
  </si>
  <si>
    <t>90th Percentile Change in Blood Pb (µg/dl)</t>
  </si>
  <si>
    <t>95th Percentile Change in Blood Pb (µg/dl)</t>
  </si>
  <si>
    <t>Residential Pathway Contribution</t>
  </si>
  <si>
    <t xml:space="preserve">Residential Pathway Contribution </t>
  </si>
  <si>
    <t xml:space="preserve">Residential Pathway Contribution  </t>
  </si>
  <si>
    <t xml:space="preserve">Occupational Pathway contribution </t>
  </si>
  <si>
    <t xml:space="preserve">Occupational Pathway contribution  </t>
  </si>
  <si>
    <t xml:space="preserve">Typical Pathway contribution </t>
  </si>
  <si>
    <t xml:space="preserve">Typical Pathway contribution  </t>
  </si>
  <si>
    <t xml:space="preserve">with pica Pathway contribution </t>
  </si>
  <si>
    <t xml:space="preserve">with pica Pathway contribution  </t>
  </si>
  <si>
    <t>Lead in Soil/Dust (µg/g)</t>
  </si>
  <si>
    <t>Ryu, J.E., E.E. Ziegler. S.E. Nelson, and S.J. Fomon. 1983. Dietary Intake of Lead and Blood Lead Concentration in Early Infancy. Am. J. Dis. Early Child. 137: 866-891</t>
  </si>
  <si>
    <t>Pocock et. al. 1983. Effects of Tap Water Lead,  Water Hardness, Alcohol and Cigarettes on Blood Lead Concentration. J. Epi Comm Health: 37:  1-7.</t>
  </si>
  <si>
    <t>White, P.D., P. VanLeeuwen, B.D. Davis, M. Maddaloni, K.A. Hogan, A.H. Marcus, and R.W. Elias, 1998; Environ. Health Perspect 1, Suppl. 6; 1513-1530.</t>
  </si>
  <si>
    <t xml:space="preserve">U.S. EPA Region 8. 2020. Region 8 Recommendations for Quantifying the Bioavailability of Lead and Arsenic in Soil for use in Human Health Risk Assessements </t>
  </si>
  <si>
    <t>California EPA. Office of Environmental Health Hazard Assessment (OEHHA). 2007. Development of Health Criteria for Schools Site Risk Assessment Pursuant to Health and Safety Code Section 901 (g): Child-Specific Benchmark Change in Blood Lead Concentration for School Site Risk  Assessment.</t>
  </si>
  <si>
    <t xml:space="preserve">Lead in Soil Dust: </t>
  </si>
  <si>
    <t>PEF*</t>
  </si>
  <si>
    <t>*Pathway Exposure Factor</t>
  </si>
  <si>
    <t>Blood Lead Concentration Equations</t>
  </si>
  <si>
    <t>LeadSpread 9 Equations</t>
  </si>
  <si>
    <r>
      <rPr>
        <i/>
        <sz val="12"/>
        <color theme="1"/>
        <rFont val="Arial"/>
        <family val="2"/>
      </rPr>
      <t>PbS</t>
    </r>
    <r>
      <rPr>
        <sz val="12"/>
        <color theme="1"/>
        <rFont val="Arial"/>
        <family val="2"/>
      </rPr>
      <t xml:space="preserve"> - Soil lead concentration (µg/g)</t>
    </r>
  </si>
  <si>
    <r>
      <rPr>
        <i/>
        <sz val="12"/>
        <color theme="1"/>
        <rFont val="Arial"/>
        <family val="2"/>
      </rPr>
      <t>IC</t>
    </r>
    <r>
      <rPr>
        <sz val="12"/>
        <color theme="1"/>
        <rFont val="Arial"/>
        <family val="2"/>
      </rPr>
      <t xml:space="preserve"> - Ingestion constant ((µg/dL)/(µg/day))</t>
    </r>
  </si>
  <si>
    <r>
      <rPr>
        <i/>
        <sz val="12"/>
        <color theme="1"/>
        <rFont val="Arial"/>
        <family val="2"/>
      </rPr>
      <t>Bio</t>
    </r>
    <r>
      <rPr>
        <sz val="12"/>
        <color theme="1"/>
        <rFont val="Arial"/>
        <family val="2"/>
      </rPr>
      <t xml:space="preserve"> - Bioavailability (unitless)</t>
    </r>
  </si>
  <si>
    <r>
      <rPr>
        <i/>
        <sz val="12"/>
        <color theme="1"/>
        <rFont val="Arial"/>
        <family val="2"/>
      </rPr>
      <t>D</t>
    </r>
    <r>
      <rPr>
        <sz val="12"/>
        <color theme="1"/>
        <rFont val="Arial"/>
        <family val="2"/>
      </rPr>
      <t xml:space="preserve"> - Days per week receptor is on site (days)</t>
    </r>
  </si>
  <si>
    <r>
      <rPr>
        <i/>
        <sz val="12"/>
        <color theme="1"/>
        <rFont val="Arial"/>
        <family val="2"/>
      </rPr>
      <t>DerUC</t>
    </r>
    <r>
      <rPr>
        <sz val="12"/>
        <color theme="1"/>
        <rFont val="Arial"/>
        <family val="2"/>
      </rPr>
      <t xml:space="preserve"> - Dermal uptake constant ((µg/dL)/(µg/day))</t>
    </r>
  </si>
  <si>
    <r>
      <rPr>
        <i/>
        <sz val="12"/>
        <color theme="1"/>
        <rFont val="Arial"/>
        <family val="2"/>
      </rPr>
      <t>InC</t>
    </r>
    <r>
      <rPr>
        <sz val="12"/>
        <color theme="1"/>
        <rFont val="Arial"/>
        <family val="2"/>
      </rPr>
      <t xml:space="preserve"> - Inhalation constant ((µg/dL)/(µg/day))</t>
    </r>
  </si>
  <si>
    <r>
      <rPr>
        <i/>
        <sz val="12"/>
        <color theme="1"/>
        <rFont val="Arial"/>
        <family val="2"/>
      </rPr>
      <t>GSD</t>
    </r>
    <r>
      <rPr>
        <sz val="12"/>
        <color theme="1"/>
        <rFont val="Arial"/>
        <family val="2"/>
      </rPr>
      <t xml:space="preserve"> - Geometric Standard Deviation  (1.6, unitless)</t>
    </r>
  </si>
  <si>
    <t xml:space="preserve">Moore, M. R., P. A Meridith, W.S. Watson, D. J. Summer, M. K Taylor, and A Goldberg. 1980. The percutaneous absorption of lead-203 in humans from cosmetic preparations containing lead acetate as assessed by whole-body, counting and other techniques. Food Cosmet. Toxicol. 18: 399-405. </t>
  </si>
  <si>
    <t xml:space="preserve">*This version of the DTSC LEAD RISK ASSESSMENT SPREADSHEET (version 9, 2020) is written in Excel (Microsoft © Excel © for ‘Microsoft 365 MSO (16.0.13231.20110) 32-bit). </t>
  </si>
  <si>
    <t xml:space="preserve">*Many default input values have been revised in this version of the DTSC LEAD RISK ASSESSMENT SPREADSHEET, but the basic equations are similar to Version 8.  </t>
  </si>
  <si>
    <t>However, for the adult scenarios, DTSC’s version of the USEPA’s Adult Lead Model has been replaced with equations similar to the LeadSpread 9 child scenario adapted for the adult.</t>
  </si>
  <si>
    <t xml:space="preserve">Organic Pb is more readily absorbed through the skin and other membranes than inorganic Pb, and it must therefore be treated separately.  Since it is less stable in the environment, it is usually a minor source of exposure. </t>
  </si>
  <si>
    <t xml:space="preserve">Dermal uptake constant, Adults:  Default value = 0.00027.  This is calculated as the product of the adult ingestion constant (0.09) and a dermal/oral absorption ratio of 0.003.   </t>
  </si>
  <si>
    <t xml:space="preserve">Dermal uptake constant Children: Default value = 0.00048.  This is calculated as the product of the child ingestion constant (0.16) and a dermal/oral absorption ratio of 0.003.   </t>
  </si>
  <si>
    <t>Click here for Equations</t>
  </si>
  <si>
    <t>Return to spreadsheet cell</t>
  </si>
  <si>
    <t xml:space="preserve">Soil ingestion, Adults: Human and Ecological Risk Office: Default value = 30 mg/day, based on the U.S. EPA. 2017. Update for Chapter 5 of the Exposure Factors Handbook, EPA/600/R-17/384F.  https://www.epa.gov/sites/production/files/2018-01/documents/efh-chapter05_2017.pdf
</t>
  </si>
  <si>
    <t xml:space="preserve">Soil ingestion, Children: Human and Ecological Risk Office: Default value = 80 mg/day, based on the U.S. EPA. 2017. Update for Chapter 5 of the Exposure Factors Handbook, EPA/600/R-17/384F. https://www.epa.gov/sites/production/files/2018-01/documents/efh-chapter05_2017.pdf
</t>
  </si>
  <si>
    <t>PbBTotal50 = PbBIng + PbBCon + PbBInh</t>
  </si>
  <si>
    <t>PbBlng = PbS x IRs x IC x Bio X 0.001 x D/7</t>
  </si>
  <si>
    <t>PbBInh = PbS x BR x InC x RD x 0.000001 x D/7</t>
  </si>
  <si>
    <t>PbBTotal90 = EXP (LN (PbBTotal50) + 1.282 x LN(GSD))</t>
  </si>
  <si>
    <t>PRG 90 Equation</t>
  </si>
  <si>
    <t>PEF Equations</t>
  </si>
  <si>
    <t>PEF DerC = Bio x Ska X Sad X DerUC X 0.000001 x D/7</t>
  </si>
  <si>
    <t>PEF Inh = BR x InC x RD x 0.000001 x D/7</t>
  </si>
  <si>
    <t>Abbreviations</t>
  </si>
  <si>
    <r>
      <rPr>
        <i/>
        <sz val="12"/>
        <color theme="1"/>
        <rFont val="Arial"/>
        <family val="2"/>
      </rPr>
      <t>PbB Total90</t>
    </r>
    <r>
      <rPr>
        <sz val="12"/>
        <color theme="1"/>
        <rFont val="Arial"/>
        <family val="2"/>
      </rPr>
      <t xml:space="preserve"> - Total Blood Lead, 90</t>
    </r>
    <r>
      <rPr>
        <vertAlign val="superscript"/>
        <sz val="12"/>
        <color theme="1"/>
        <rFont val="Arial"/>
        <family val="2"/>
      </rPr>
      <t>th</t>
    </r>
    <r>
      <rPr>
        <sz val="12"/>
        <color theme="1"/>
        <rFont val="Arial"/>
        <family val="2"/>
      </rPr>
      <t xml:space="preserve"> percentile, all three pathways (µg/dL)</t>
    </r>
  </si>
  <si>
    <r>
      <rPr>
        <i/>
        <sz val="12"/>
        <color theme="1"/>
        <rFont val="Arial"/>
        <family val="2"/>
      </rPr>
      <t>PbB Total50</t>
    </r>
    <r>
      <rPr>
        <sz val="12"/>
        <color theme="1"/>
        <rFont val="Arial"/>
        <family val="2"/>
      </rPr>
      <t xml:space="preserve"> - Total Blood Lead, 50</t>
    </r>
    <r>
      <rPr>
        <vertAlign val="superscript"/>
        <sz val="12"/>
        <color theme="1"/>
        <rFont val="Arial"/>
        <family val="2"/>
      </rPr>
      <t>th</t>
    </r>
    <r>
      <rPr>
        <sz val="12"/>
        <color theme="1"/>
        <rFont val="Arial"/>
        <family val="2"/>
      </rPr>
      <t xml:space="preserve"> percentile, all three pathways (µg/dL)</t>
    </r>
  </si>
  <si>
    <r>
      <rPr>
        <i/>
        <sz val="12"/>
        <color theme="1"/>
        <rFont val="Arial"/>
        <family val="2"/>
      </rPr>
      <t>PbBing</t>
    </r>
    <r>
      <rPr>
        <sz val="12"/>
        <color theme="1"/>
        <rFont val="Arial"/>
        <family val="2"/>
      </rPr>
      <t xml:space="preserve"> - Blood lead ingestion pathway (µg/dL)</t>
    </r>
  </si>
  <si>
    <r>
      <rPr>
        <i/>
        <sz val="12"/>
        <color theme="1"/>
        <rFont val="Arial"/>
        <family val="2"/>
      </rPr>
      <t>PbBInh</t>
    </r>
    <r>
      <rPr>
        <sz val="12"/>
        <color theme="1"/>
        <rFont val="Arial"/>
        <family val="2"/>
      </rPr>
      <t xml:space="preserve"> - Blood lead inhalation pathway (µg/dL)</t>
    </r>
  </si>
  <si>
    <r>
      <rPr>
        <i/>
        <sz val="12"/>
        <color theme="1"/>
        <rFont val="Arial"/>
        <family val="2"/>
      </rPr>
      <t>IRs</t>
    </r>
    <r>
      <rPr>
        <sz val="12"/>
        <color theme="1"/>
        <rFont val="Arial"/>
        <family val="2"/>
      </rPr>
      <t xml:space="preserve"> - Soil ingestion rate (mg/day)</t>
    </r>
  </si>
  <si>
    <t>PbBDerC = PbS x Ska x Sad x DerUC x 0.000001 x D/7</t>
  </si>
  <si>
    <t>PRG90 = EXP (LN (PbBLEVC) - 1.282 x LN(GSD))/PEF SI + PEF DerCon + PEF Inh</t>
  </si>
  <si>
    <r>
      <rPr>
        <i/>
        <sz val="12"/>
        <color theme="1"/>
        <rFont val="Arial"/>
        <family val="2"/>
      </rPr>
      <t>PbBDerC</t>
    </r>
    <r>
      <rPr>
        <sz val="12"/>
        <color theme="1"/>
        <rFont val="Arial"/>
        <family val="2"/>
      </rPr>
      <t xml:space="preserve"> - Blood lead dermal contact pathway (µg/dL)</t>
    </r>
  </si>
  <si>
    <r>
      <rPr>
        <i/>
        <sz val="12"/>
        <color theme="1"/>
        <rFont val="Arial"/>
        <family val="2"/>
      </rPr>
      <t xml:space="preserve">PbBLEVC </t>
    </r>
    <r>
      <rPr>
        <sz val="12"/>
        <color theme="1"/>
        <rFont val="Arial"/>
        <family val="2"/>
      </rPr>
      <t>- Blood Lead Level of Concern  (µg/dL)</t>
    </r>
  </si>
  <si>
    <r>
      <rPr>
        <i/>
        <sz val="12"/>
        <color theme="1"/>
        <rFont val="Arial"/>
        <family val="2"/>
      </rPr>
      <t>PEF DerC</t>
    </r>
    <r>
      <rPr>
        <sz val="12"/>
        <color theme="1"/>
        <rFont val="Arial"/>
        <family val="2"/>
      </rPr>
      <t xml:space="preserve"> - Pathway Exposure Factor for Dermal  Contact (µg/dL per µg/g soil)</t>
    </r>
  </si>
  <si>
    <r>
      <rPr>
        <i/>
        <sz val="12"/>
        <color theme="1"/>
        <rFont val="Arial"/>
        <family val="2"/>
      </rPr>
      <t>PEF Inh</t>
    </r>
    <r>
      <rPr>
        <sz val="12"/>
        <color theme="1"/>
        <rFont val="Arial"/>
        <family val="2"/>
      </rPr>
      <t xml:space="preserve"> - Pathway Exposure Factor for Inhalation (µg/dL per µg/g soil)                                                                                                                                                       </t>
    </r>
  </si>
  <si>
    <r>
      <rPr>
        <i/>
        <sz val="12"/>
        <color theme="1"/>
        <rFont val="Arial"/>
        <family val="2"/>
      </rPr>
      <t xml:space="preserve">PRG 90 </t>
    </r>
    <r>
      <rPr>
        <sz val="12"/>
        <color theme="1"/>
        <rFont val="Arial"/>
        <family val="2"/>
      </rPr>
      <t xml:space="preserve">- Preliminary Remedial Goal  (µg/g)       </t>
    </r>
  </si>
  <si>
    <r>
      <rPr>
        <i/>
        <sz val="12"/>
        <color theme="1"/>
        <rFont val="Arial"/>
        <family val="2"/>
      </rPr>
      <t xml:space="preserve">PEF SI </t>
    </r>
    <r>
      <rPr>
        <sz val="12"/>
        <color theme="1"/>
        <rFont val="Arial"/>
        <family val="2"/>
      </rPr>
      <t>- Pathway Exposure Factor for Soil Ingestion (µg/dL per µg/g soil)</t>
    </r>
  </si>
  <si>
    <t>(Note that abbreviations are defined below)</t>
  </si>
  <si>
    <t>PEF SI = IRs x IC x BIO x 0.001 X D/7</t>
  </si>
  <si>
    <t>Respirable Dust: Human and Ecological Risk Office:
Default value is 1.5 µg/cubic meter, based on Soil Screening Guidance (U.S. EPA, 1996).  May be replaced with site-specific data.</t>
  </si>
  <si>
    <t xml:space="preserve">However, if the lead at a particular site has been shown, in studies acceptable to DTSC, to have a different bioavailability than the default value of 60%, that bioavailability factor may be substituted for the default factor in cell C24.  </t>
  </si>
  <si>
    <t>Agency for Toxic Substances and Disease Registry. 2020, Toxicological  Profile for Lead, Page, 285.</t>
  </si>
  <si>
    <t>Numerical values in other cells are generally formulas, and although they may be changed for various purposes, any results obtained from the modified spreadsheet should not be represented as having come from the DTSC  LEAD RISK ASSESSMENT SPREADSHEET.</t>
  </si>
  <si>
    <t>Days per week, occupational: Human and Ecological Risk Office:
Default is  5 days/week for occupational exposures</t>
  </si>
  <si>
    <t>PRG 90: Human and Ecological Risk Office: Concentration of Lead in exterior soil and interior dust that will result in a 90th percentile estimate of blood lead equal to the value in cell D16 (default = 1.0 µg/dl) for a child);  and for the value in C16 (default 1.1 µg/dl for an adult).</t>
  </si>
  <si>
    <t>PRG95: Human and Ecological Risk Office:
Concentration in exterior soil and interior dust that will result in a 95th percentile estimate of blood lead of equal to the value in cell  D16 (default = 1.0 µg/dl for a child);  and for the value in C16 (default 1.1 µg/dl for an adult).</t>
  </si>
  <si>
    <t>Adults: Percentage Residential Pathway Contribution: The percentage of the predicted blood lead concentration in cells G8, H8 and I8 that comes from each of the three pathways.</t>
  </si>
  <si>
    <t>Adults: Percentage Occupational Pathway Contribution:  The percentage of the predicted blood lead concentration in cells G11, H11 and I11 that comes from each of the three pathways.</t>
  </si>
  <si>
    <t>Children: Typical Pathway Contribution: The percentage of the predicted blood lead concentration in cells G9, H9 and I9 that comes from each pathway.</t>
  </si>
  <si>
    <t>Children: With Pica Pathway Contribution: The percentage of the predicted blood lead concentration in cells G10, H10 and I10 that comes from each pathway.</t>
  </si>
  <si>
    <t>Go to Users Guide to Leadspread 9</t>
  </si>
  <si>
    <t>Go to LeadSpread 9 References</t>
  </si>
  <si>
    <t>Go to All Notes</t>
  </si>
  <si>
    <t>Return to Top of LeadSpread 9 Spreadsheet</t>
  </si>
  <si>
    <t>Go to LeadSpread 9 Pathways</t>
  </si>
  <si>
    <t>Go to LeadSpread 9 Output</t>
  </si>
  <si>
    <t>Go to LeadSpread 9 Exposure Parameters</t>
  </si>
  <si>
    <t>Go to LeadSpread 9 Equations</t>
  </si>
  <si>
    <t>Go to HHRA-Note-1-April-2019-21A.pdf</t>
  </si>
  <si>
    <t xml:space="preserve">California Department of Toxic Substances Control (DTSC) Office of Human and Ecological Risk Assessment (HERO). Human Health Risk Assessment Note 1. </t>
  </si>
  <si>
    <r>
      <rPr>
        <i/>
        <sz val="12"/>
        <color theme="1"/>
        <rFont val="Arial"/>
        <family val="2"/>
      </rPr>
      <t>Ska</t>
    </r>
    <r>
      <rPr>
        <sz val="12"/>
        <color theme="1"/>
        <rFont val="Arial"/>
        <family val="2"/>
      </rPr>
      <t xml:space="preserve"> - Skin area ( squre cm)</t>
    </r>
  </si>
  <si>
    <r>
      <rPr>
        <i/>
        <sz val="12"/>
        <color theme="1"/>
        <rFont val="Arial"/>
        <family val="2"/>
      </rPr>
      <t>Sad</t>
    </r>
    <r>
      <rPr>
        <sz val="12"/>
        <color theme="1"/>
        <rFont val="Arial"/>
        <family val="2"/>
      </rPr>
      <t xml:space="preserve"> - Soil adherence (µg per square cm)</t>
    </r>
  </si>
  <si>
    <r>
      <rPr>
        <i/>
        <sz val="12"/>
        <color theme="1"/>
        <rFont val="Arial"/>
        <family val="2"/>
      </rPr>
      <t>BR</t>
    </r>
    <r>
      <rPr>
        <sz val="12"/>
        <color theme="1"/>
        <rFont val="Arial"/>
        <family val="2"/>
      </rPr>
      <t xml:space="preserve"> - Breathing rate (cubic meters per day)</t>
    </r>
  </si>
  <si>
    <r>
      <rPr>
        <i/>
        <sz val="12"/>
        <color theme="1"/>
        <rFont val="Arial"/>
        <family val="2"/>
      </rPr>
      <t xml:space="preserve">RD </t>
    </r>
    <r>
      <rPr>
        <sz val="12"/>
        <color theme="1"/>
        <rFont val="Arial"/>
        <family val="2"/>
      </rPr>
      <t>- Respirable dust (µg per cubic meter)</t>
    </r>
  </si>
  <si>
    <t>Respirable Dust (µg/cubic m)</t>
  </si>
  <si>
    <t>Soil ingestion, Adults: Human and Ecological Risk Office 
Default value = 30 mg/day, based on the U.S. EPA. 2017. Update for Chapter 5 of the Exposure Factors Handbook, EPA/600/R-17/384F. https://www.epa.gov/sites/production/files/2018-01/documents/efh-chapter05_2017.pdf</t>
  </si>
  <si>
    <t>Soil ingestion, Children: Human and Ecological Risk Office 
Default value = 80 mg/day, based on the U.S. EPA. 2017. Update for Chapter 5 of the Exposure Factors Handbook, EPA/600/R-17/384F. https://www.epa.gov/sites/production/files/2018-01/documents/efh-chapter05_2017.pdf</t>
  </si>
  <si>
    <t>*Further information about LeadSpread 9 is available in the "LeadSpread9 - Information for Users" document which is available on the HERO Leadspread 9 webpage.</t>
  </si>
  <si>
    <t>Ingestion constant (µg/dl)/(µg/day): Children Human and Ecological Risk Office 
Default value = 0.16, based on a study by Ryu, et al. (1983)</t>
  </si>
  <si>
    <t>Ingestion constant (µg/dl)/(µg/day) Children: Human and Ecological Risk Office:
Default value = 0.16, based on a study by Ryu, et al. (1983)</t>
  </si>
  <si>
    <t xml:space="preserve">Note that Pathway Exposure Factors (PEF) parameters are presented in scientific notation.  If you are accesssing the LeadSpread 9 spreadsheet with a screen reader, either make sure it reads scientific notation correctly, or present the PEF output as numbers with seven significant figures. </t>
  </si>
  <si>
    <t>Breathing Rate Industrial</t>
  </si>
  <si>
    <t>Breathng Rate Residential</t>
  </si>
  <si>
    <t>cubic m/ 24 hr.day</t>
  </si>
  <si>
    <r>
      <t>c</t>
    </r>
    <r>
      <rPr>
        <sz val="12"/>
        <rFont val="Arial"/>
        <family val="2"/>
      </rPr>
      <t>ubic m/ 8 hr.day</t>
    </r>
  </si>
  <si>
    <t>\</t>
  </si>
  <si>
    <t>U.S. EPA Exposures Factor Handbook 2011 Edition (Final Report)</t>
  </si>
  <si>
    <t>PbB Total90 - Total Blood Lead, 90th percentile, all three pathways (µg/dL)</t>
  </si>
  <si>
    <t>PbB Total50 - Total Blood Lead, 50th percentile, all three pathways (µg/dL)</t>
  </si>
  <si>
    <t>PbBing - Blood lead ingestion pathway (µg/dL)</t>
  </si>
  <si>
    <t>PbBDerC - Blood lead dermal contact pathway (µg/dL)</t>
  </si>
  <si>
    <t>PbBInh - Blood lead inhalation pathway (µg/dL)</t>
  </si>
  <si>
    <t>PbS - Soil lead concentration (µg/g)</t>
  </si>
  <si>
    <t>IRs - Soil ingestion rate (mg/day)</t>
  </si>
  <si>
    <t>IC - Ingestion constant ((µg/dL)/(µg/day))</t>
  </si>
  <si>
    <t>Bio - Bioavailability (unitless)</t>
  </si>
  <si>
    <t>D - Days per week receptor is on site (days)</t>
  </si>
  <si>
    <t>DerUC - Dermal uptake constant ((µg/dL)/(µg/day))</t>
  </si>
  <si>
    <t>Ska - Skin area ( squre cm)</t>
  </si>
  <si>
    <t>Sad - Soil adherence (µg per square cm)</t>
  </si>
  <si>
    <t>BR - Breathing rate (cubic meters per day)</t>
  </si>
  <si>
    <t>InC - Inhalation constant ((µg/dL)/(µg/day))</t>
  </si>
  <si>
    <t>RD - Respirable dust (µg per cubic meter)</t>
  </si>
  <si>
    <t>GSD - Geometric Standard Deviation  (1.6, unitless)</t>
  </si>
  <si>
    <t xml:space="preserve">PRG 90 - Preliminary Remedial Goal  (µg/g)       </t>
  </si>
  <si>
    <t>PbBLEVC - Blood Lead Level of Concern  (µg/dL)</t>
  </si>
  <si>
    <t>PEF SI - Pathway Exposure Factor for Soil Ingestion (µg/dL per µg/g soil)</t>
  </si>
  <si>
    <t>PEF DerC - Pathway Exposure Factor for Dermal  Contact (µg/dL per µg/g soil)</t>
  </si>
  <si>
    <t xml:space="preserve">PEF Inh - Pathway Exposure Factor for Inhalation (µg/dL per µg/g soil)  </t>
  </si>
  <si>
    <t xml:space="preserve">U.S. EPA. 2023. Exposure Factors Handbook, 2011 Edition (Final Report). https://www.epa.gov/expobox/exposure-factors-handbook-2011-edition </t>
  </si>
  <si>
    <t>U.S. EPA. 1994. Technical Support Document: Parameters and Equations Used in Integrated Exposure Uptake Biokinetic Model for Lead in Children (v O.99d). OSWER #9285.7-22, December,1994</t>
  </si>
  <si>
    <t xml:space="preserve">*Cells C13 through D27 contain exposure parameters which are generally not site-specific.  Departure from default values in cells C13 through D27 must be justified.  </t>
  </si>
  <si>
    <t xml:space="preserve">*Many cells contain notes which explain the cell contents when the cursor is moved over the cell. References are in a note attached to cell A29.  </t>
  </si>
  <si>
    <t xml:space="preserve">The toxicity criterion on which LeadSpread 9 is based on, is CalEPA’s Office of Environmental Health Hazard Assessment’s  (OEHHA) 2007 toxicity evaluation of lead with a source-specific “benchmark change” in blood lead concentration of 1 microgram/deciliter (µg/dL) (https://oehha.ca.gov/media/downloads/crnr/pbhgv041307.pdf). </t>
  </si>
  <si>
    <t>Soil ingestion, pica (child with soil eating behavior): Default value = 1,000 mg/day, based on the Exposure Factors Handbook (U.S. EPA, 2017).</t>
  </si>
  <si>
    <t xml:space="preserve">Dermal absorption is estimated as 0.06%, based on Moore, et al., 1980; Oral absorption is estimated as 20%, based on U.S. EPA. 2003. </t>
  </si>
  <si>
    <t>Breathing rate cubic meters per day, Adults: 
Default value = 16, based on Exposure Factors Handbook (U.S. EPA, 2023).      Breathing rate cubic meters per day, Industrial Worker: 
Default value = 13.4, based on Exposure Factors Handbook (U.S. EPA, 2023).</t>
  </si>
  <si>
    <t>Breathing rate, cubic meters per day, Children: Default value = 10.1, Exposure Factors Handbook (U.S. EPA, 2023)</t>
  </si>
  <si>
    <t xml:space="preserve">Inhalation constant, (µg/dl)/(µg/day) Adults: Human and Ecological Risk Office Default value = 0.08. This is based on a slope of 1.64 µg lead per dl of blood, per µg lead per cubic meter of continuously-breathed air.  This is applicable at atmospheric Pb concentrations less than 5 µg/cubic meter and assuming a breathing rate of 20 cubic meters per day.  This inhalation slope is based on results of experimental exposures and epidemiological studies which adjusted for airborne lead contributions to pathways other than inhalation.  These studies found slopes ranging from 1.25 to 2.14 µg/dl per µg/cubic meter  in adults (U.S. EPA, 1986). </t>
  </si>
  <si>
    <t xml:space="preserve">Inhalation constant, (µg/dl)/(µg/day) Children: Human and Ecological Risk Office Default value = 0.192. This is based on a slope of 1.92 µg lead per dl of blood, per µg lead per cubic meter of continuously-breathed air. This is applicable at atmospheric Pb concentrations less than 5 µg/ cubic meter and assuming a breathing rate of 10 cubic meters per day.  The inhalation slope is based on results of  epidemiological studies which adjusted for airborne lead contributions to pathways other than inhalation.   These studies found slopes ranging from 1.52 to 2.46 µg/dl per µg per cubic meter in children (U.S. EPA, 1986). </t>
  </si>
  <si>
    <t xml:space="preserve">Dermal uptake constant Children: Default value = 0.00048.  This is calculated as the product of the child ingestion constant (0.16) and a dermal/oral absorption ratio of 0.003.   Dermal absorption is estimated as 0.06%, based on Moore, et al., 1980; Oral absorption is estimated as 20%, based on U.S. EPA. 2003. </t>
  </si>
  <si>
    <t xml:space="preserve">Dermal uptake constant, Adults:  Default value = 0.00027.  This is calculated as the product of the adult ingestion constant (0.09) and a dermal/oral absorption ratio of 0.003.   Dermal absorption is estimated as 0.06%, based on Moore, et al., 1980; Oral absorption is estimated as 20%, based on U.S. EPA. 2003. </t>
  </si>
  <si>
    <t>Blood lead level of concern:   (µg/dl)
The toxicity criterion on which LeadSpread 9 is based on, is CalEPA’s Office of Environmental Health Hazard Assessment’s (OEHHA) 2007 toxicity evaluation of lead with a source-specific “benchmark change” in blood lead concentration of 1 microgram/deciliter (µg/dL) (https://oehha.ca.gov/media/downloads/crnr/pbhgv041307.pdf). One µg/dL is the estimated incremental increase in children’s blood lead that would reduce IQ by up to 1 point.
For adults 1.1 µg/dL is the benchmark dose. The receptor is a fetus carried by an exposed adult female.  The fetal to adult blood lead ratio is 0.9. The fetus of the exposed adult female with a blood lead of 1.1  µg/dL would have a blood lead value of 1.0 µg/dL.</t>
  </si>
  <si>
    <t>USERS GUIDE to Leadspread Version 9.1</t>
  </si>
  <si>
    <t>Users Guide to Leadspread 9.1</t>
  </si>
  <si>
    <t>LeadSpread 9.1- LEAD RISK ASSESSMENT SPREADSHEET</t>
  </si>
  <si>
    <t>Notes - Users Guide to Leadspread Version 9.1</t>
  </si>
  <si>
    <t>U.S. EPA. 1994. Technical Support Document: Parameters and Equations Used in Integrated Exposure Uptake Biokinetic Model for Lead in Children  (v O.99d). OSWER #9285.7-22, December,1994</t>
  </si>
  <si>
    <t>U.S. Environmental Protection Agency (EPA), 1986, Air Quality Criteria for Lead, EPA 600/8-83-028, June 1986, Environmental Criteria and Assessment Office</t>
  </si>
  <si>
    <t>U.S. EPA. 2007. Estimation of Relative Bioavailabilty of Lead in Soil and Soil-Like Materials Using In Vivo and In Vitro Methods. OSWER 9285.7-77.</t>
  </si>
  <si>
    <t xml:space="preserve">*The worksheet is not protected.  Any changes in the exposure parameters should be identified and apporved by the HERO toxicologist. </t>
  </si>
  <si>
    <t xml:space="preserve">Lead in Soil Dust:   Human and Ecological Risk Office:
User-supplied, measured value; usually the upper confidence limit on the mean value for the area or volume to be evaluated.  
Total Pb concentration is generally used as the measure of Pb in various media, even though the disposition of Pb may differ according to its form.  Insufficient data are available to justify differential treatment of different forms of inorganic Pb.  However, if the lead at a particular site has been shown, in studies acceptable to DTSC, to have a different bioavailability than the default value of 60%, that bioavailability factor may be substituted for the default factor in cell C24.  
Organic Pb is more readily absorbed through the skin and other membranes than inorganic Pb, and it must therefore be treated separately.  Since it is less stable in the environment, it is usually a minor source of exposure. </t>
  </si>
  <si>
    <t>Days per week, occupational: Human and Ecological Risk Div:
Default is 5 days/week for occupational exposures</t>
  </si>
  <si>
    <t>Skin area, (square cm), residential,  Adults: Based on U.S. EPA 2014. The residential adult value skin surface area of 6032 square cm is used for both the residential and the industrial exposure scenarios in LeadSpread 9.</t>
  </si>
  <si>
    <t>Skin area, (square cm) residential, Children:  Based on US EPA 2014's recommendation of  2373 square centimeters for a child’s skin surface area.</t>
  </si>
  <si>
    <t>Skin area (square cm), occupational: In accordance with  U.S. EPA 2014. The residential adult value skin surface area of 6032 square centimeters is used for both the residential and the industrial exposure scenarios in LeadSpread 9.</t>
  </si>
  <si>
    <t>Soil adherence, Adults: Human and Ecological Risk Office:
Default value = 70 µg per square centimeter, based on U.S. EPA 2014.</t>
  </si>
  <si>
    <t>Soil adherence, Children:  Human and Ecological Risk Office:
Default value = 200 µg per square centimeter, based on U.S. EPA 2014.</t>
  </si>
  <si>
    <t>Skin area, (square cm) residential, Children:  U.S. EPA 2014 currently recommends 2373 square centimeters for a child’s skin surface area.</t>
  </si>
  <si>
    <t>Skin area (square cm), occupational: In accordance with U.S. EPA 2014 and HHRA Note1, the residential adult value skin surface area of 6032 square centimeters is used for both the residential and the industrial exposure scenarios in LeadSpread 9.</t>
  </si>
  <si>
    <t>Skin area, (square cm), residential,  Adults: In accordance with U.S. EPA 2014, the residential adult value skin surface area of 6032 square cm is used for both the residential and the industrial exposure scenarios in LeadSpread 9.1</t>
  </si>
  <si>
    <t>For adults 1.1 µg/dL is the benchmark dose. The receptor is a fetus carried by an exposed adult female.  The fetal to adult blood lead ratio is 0.9.  The fetus of the exposed adult female with a blood lead of 1.1 µg/dL would have a blood lead value of 1.0 µg/dL.</t>
  </si>
  <si>
    <t xml:space="preserve">It is designed to be self-contained.  Site-related soil lead concentration data is entered in into cell B8.  Site-related data for respirable dust can also be entered into cell B9 of the worksheet.  The default value for respirable dust (Cell B9) may be used when site-specific data are not available.  </t>
  </si>
  <si>
    <t xml:space="preserve">If you wish to alter exposure parameters or formulas, please identify how the results of blood lead and PRG change with the  substitution(s).   </t>
  </si>
  <si>
    <t>*This version of the DTSC LEAD RISK ASSESSMENT SPREADSHEET (version 9.1, December 2024) is written in Excel (Microsoft © Excel © for ‘Microsoft 365 MSO (16.0.13231.20110) 32-bit).  It is designed to be self-contained.  Site-related soil lead concentration data is entered in into cell B8.  Site-related data for respirable dust can also be entered into cell B9 of the worksheet.  The default value for respirable dust (cell B9) may be used when site-specific data are not available.  
*Cells C13 through D27 contain exposure parameters which are generally not site-specific.  Departure from default values in cells C13 through D27 must be justified.  Numerical values in other cells are generally formulas, and although they may be changed for various purpoes, any results obtained from the modified spreadsheet should not be represented as having come from the DTSC LEAD RISK ASSESSMENT SPREADSHEET.
*Many cells contain notes which explain the cell contents when the cursor is moved over the cell. References are in a note attached to cell A29.  
*Many default input values have been revised in this version of the DTSC LEAD RISK ASSESSMENT SPREADSHEET but the basic equations are similar to Version 8.  However, for the adult scenarios, DTSC’s version of the USEPA’s Adult Lead Model has been replaced with equations similar to the LeadSpread 9 child scenario adapted for the adult.
*The worksheet is not protected.  Any changes in the exposure parameters should be identified and approved by the HERO toxicologist. If you wish to alter exposure parameters or formulas, please identify how the results of blood lead and PRG change with the substitutions. If the results will be submitted to DTSC, you will be required to identify and justify any changes other than to the input cells.
*Further information about LeadSpread 9 is available in the User’s Guide found on HERO’s LeadSpread 9 website.</t>
  </si>
  <si>
    <t xml:space="preserve">Soil adherence, Children:  Human and Ecological Risk Office:
Default value = 200 µg per square centimeter, based on U.S. EPA. 2014. </t>
  </si>
  <si>
    <t xml:space="preserve">Soil adherence, Adults: Human and Ecological Risk Office:
Default value = 70 µg per square centimeter, based on U.S. EPA. 2014. </t>
  </si>
  <si>
    <t>U.S. EPA. 2007, Estimation of Relative Bioavailability of  Lead in Soil and Soil Like Materials Using In Vivo and In Vitro Methods. OSWER 9285.7-77</t>
  </si>
  <si>
    <t xml:space="preserve">U.S. EPA. 2003. Recommendation of the Technical Review Workgroup (TRW) for Lead for an Approach to Assessing Risks Associated with Adult Exposures to Lead in Soil. </t>
  </si>
  <si>
    <t>U.S. Environmental Protection Agency, May 1996. Soil Screening Guidance:  Technical Background Document, EPA/540/R-95/128, Office of Solid Waste and Emergency Response, Appendix D, Table 3</t>
  </si>
  <si>
    <t xml:space="preserve">U.S. EPA. 2013. Integrated Science Assessment for Lead.  https://cfpub.epa.gov/ncea/isa/recordisplay.cfm?deid=255721 </t>
  </si>
  <si>
    <t>U.S. EPA. 2014.  Human Health Evaluation Manual. Supplemental Guidance. OSWER 9200.1.120.</t>
  </si>
  <si>
    <t>U.S. EPA. May 1996, Soil Screening Guidance:  Technical Background Document, EPA/540/R-95/128, Office of Solid Waste  and Emergency Response, Appendix D, Table 3</t>
  </si>
  <si>
    <t>U.S. Environmental Protection Agency (EPA). 1986. Air Quality Criteria for Lead, EPA 600/8-83-028, June 1986, Environmental Criteria and Assessment Office of Emergency and Remedial Response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</si>
</sst>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General_)"/>
    <numFmt numFmtId="165" formatCode="0.0"/>
    <numFmt numFmtId="166" formatCode="0.0E+0"/>
    <numFmt numFmtId="167" formatCode="0.00_)"/>
    <numFmt numFmtId="168" formatCode="0.00000"/>
    <numFmt numFmtId="169" formatCode="0.0%"/>
  </numFmts>
  <fonts count="42" x14ac:knownFonts="1">
    <font>
      <sz val="11"/>
      <color theme="1"/>
      <name val="Calibri"/>
      <family val="2"/>
      <scheme val="minor"/>
    </font>
    <font>
      <sz val="12"/>
      <color theme="1"/>
      <name val="Calibri"/>
      <family val="2"/>
      <scheme val="minor"/>
    </font>
    <font>
      <b/>
      <sz val="14"/>
      <name val="Arial"/>
      <family val="2"/>
    </font>
    <font>
      <sz val="10"/>
      <name val="Arial"/>
      <family val="2"/>
    </font>
    <font>
      <b/>
      <sz val="13"/>
      <name val="Arial"/>
      <family val="2"/>
    </font>
    <font>
      <sz val="13"/>
      <name val="Arial"/>
      <family val="2"/>
    </font>
    <font>
      <sz val="13"/>
      <color theme="1"/>
      <name val="Calibri"/>
      <family val="2"/>
      <scheme val="minor"/>
    </font>
    <font>
      <sz val="13"/>
      <color indexed="12"/>
      <name val="Arial"/>
      <family val="2"/>
    </font>
    <font>
      <b/>
      <sz val="13"/>
      <name val="Calibri"/>
      <family val="2"/>
      <scheme val="minor"/>
    </font>
    <font>
      <sz val="13"/>
      <name val="Calibri"/>
      <family val="2"/>
      <scheme val="minor"/>
    </font>
    <font>
      <sz val="8"/>
      <color rgb="FF000000"/>
      <name val="Tahoma"/>
      <family val="2"/>
    </font>
    <font>
      <b/>
      <sz val="8"/>
      <color rgb="FF000000"/>
      <name val="Tahoma"/>
      <family val="2"/>
    </font>
    <font>
      <sz val="12"/>
      <color rgb="FF000000"/>
      <name val="Tahoma"/>
      <family val="2"/>
    </font>
    <font>
      <b/>
      <sz val="12"/>
      <color rgb="FF000000"/>
      <name val="Tahoma"/>
      <family val="2"/>
    </font>
    <font>
      <b/>
      <u/>
      <sz val="12"/>
      <color rgb="FF000000"/>
      <name val="Tahoma"/>
      <family val="2"/>
    </font>
    <font>
      <sz val="14"/>
      <color theme="1"/>
      <name val="Calibri"/>
      <family val="2"/>
      <scheme val="minor"/>
    </font>
    <font>
      <sz val="14"/>
      <name val="Arial"/>
      <family val="2"/>
    </font>
    <font>
      <sz val="14"/>
      <color theme="1"/>
      <name val="Arial"/>
      <family val="2"/>
    </font>
    <font>
      <b/>
      <sz val="14"/>
      <color theme="1"/>
      <name val="Arial"/>
      <family val="2"/>
    </font>
    <font>
      <sz val="14"/>
      <color rgb="FF000000"/>
      <name val="Arial"/>
      <family val="2"/>
    </font>
    <font>
      <b/>
      <sz val="14"/>
      <color rgb="FF000000"/>
      <name val="Arial"/>
      <family val="2"/>
    </font>
    <font>
      <u/>
      <sz val="11"/>
      <color theme="10"/>
      <name val="Calibri"/>
      <family val="2"/>
      <scheme val="minor"/>
    </font>
    <font>
      <b/>
      <sz val="12"/>
      <name val="Arial"/>
      <family val="2"/>
    </font>
    <font>
      <u/>
      <sz val="14"/>
      <color theme="10"/>
      <name val="Arial"/>
      <family val="2"/>
    </font>
    <font>
      <b/>
      <sz val="13"/>
      <color theme="2" tint="-0.89999084444715716"/>
      <name val="Calibri"/>
      <family val="2"/>
      <scheme val="minor"/>
    </font>
    <font>
      <b/>
      <u/>
      <sz val="14"/>
      <color rgb="FF7030A0"/>
      <name val="Calibri"/>
      <family val="2"/>
      <scheme val="minor"/>
    </font>
    <font>
      <sz val="12"/>
      <color theme="1"/>
      <name val="Arial"/>
      <family val="2"/>
    </font>
    <font>
      <vertAlign val="superscript"/>
      <sz val="12"/>
      <color theme="1"/>
      <name val="Arial"/>
      <family val="2"/>
    </font>
    <font>
      <i/>
      <sz val="12"/>
      <color theme="1"/>
      <name val="Arial"/>
      <family val="2"/>
    </font>
    <font>
      <sz val="12"/>
      <color theme="1"/>
      <name val="Calibri"/>
      <family val="2"/>
      <scheme val="minor"/>
    </font>
    <font>
      <sz val="12"/>
      <name val="Arial"/>
      <family val="2"/>
    </font>
    <font>
      <b/>
      <sz val="14"/>
      <color rgb="FF7030A0"/>
      <name val="Arial"/>
      <family val="2"/>
    </font>
    <font>
      <b/>
      <sz val="13"/>
      <color theme="1" tint="4.9989318521683403E-2"/>
      <name val="Calibri"/>
      <family val="2"/>
      <scheme val="minor"/>
    </font>
    <font>
      <u/>
      <sz val="13"/>
      <color theme="10"/>
      <name val="Calibri"/>
      <family val="2"/>
      <scheme val="minor"/>
    </font>
    <font>
      <b/>
      <sz val="16"/>
      <color theme="1"/>
      <name val="Calibri"/>
      <family val="2"/>
      <scheme val="minor"/>
    </font>
    <font>
      <sz val="11"/>
      <color rgb="FFFF0000"/>
      <name val="Calibri"/>
      <family val="2"/>
      <scheme val="minor"/>
    </font>
    <font>
      <sz val="12"/>
      <color rgb="FF000000"/>
      <name val="Arial"/>
      <family val="2"/>
    </font>
    <font>
      <u/>
      <sz val="14"/>
      <color rgb="FF0070C0"/>
      <name val="Arial"/>
      <family val="2"/>
    </font>
    <font>
      <u/>
      <sz val="14"/>
      <color theme="4"/>
      <name val="Arial"/>
      <family val="2"/>
    </font>
    <font>
      <sz val="9"/>
      <color indexed="81"/>
      <name val="Tahoma"/>
      <charset val="1"/>
    </font>
    <font>
      <b/>
      <sz val="12"/>
      <color rgb="FF000000"/>
      <name val="Arial"/>
      <family val="2"/>
    </font>
    <font>
      <u/>
      <sz val="14"/>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83D3F0"/>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146">
    <xf numFmtId="0" fontId="0" fillId="0" borderId="0" xfId="0"/>
    <xf numFmtId="164" fontId="3" fillId="0" borderId="0" xfId="0" applyNumberFormat="1" applyFont="1" applyAlignment="1">
      <alignment horizontal="center"/>
    </xf>
    <xf numFmtId="0" fontId="5" fillId="0" borderId="0" xfId="0" applyFont="1"/>
    <xf numFmtId="164" fontId="5" fillId="0" borderId="0" xfId="0" applyNumberFormat="1" applyFont="1" applyAlignment="1">
      <alignment horizontal="left"/>
    </xf>
    <xf numFmtId="0" fontId="6" fillId="0" borderId="0" xfId="0" applyFont="1"/>
    <xf numFmtId="164" fontId="5" fillId="0" borderId="0" xfId="0" applyNumberFormat="1" applyFont="1" applyAlignment="1">
      <alignment horizontal="fill"/>
    </xf>
    <xf numFmtId="164" fontId="7" fillId="0" borderId="0" xfId="0" applyNumberFormat="1" applyFont="1" applyAlignment="1" applyProtection="1">
      <alignment horizontal="center"/>
      <protection locked="0"/>
    </xf>
    <xf numFmtId="165" fontId="7" fillId="0" borderId="0" xfId="0" applyNumberFormat="1" applyFont="1" applyAlignment="1" applyProtection="1">
      <alignment horizontal="center" wrapText="1"/>
      <protection locked="0"/>
    </xf>
    <xf numFmtId="0" fontId="6" fillId="0" borderId="0" xfId="0" applyFont="1" applyAlignment="1">
      <alignment wrapText="1"/>
    </xf>
    <xf numFmtId="165" fontId="5" fillId="0" borderId="3" xfId="0" applyNumberFormat="1" applyFont="1" applyBorder="1" applyAlignment="1">
      <alignment horizontal="center" wrapText="1"/>
    </xf>
    <xf numFmtId="1" fontId="5" fillId="0" borderId="10" xfId="0" quotePrefix="1" applyNumberFormat="1" applyFont="1" applyBorder="1" applyAlignment="1">
      <alignment horizontal="center"/>
    </xf>
    <xf numFmtId="1" fontId="5" fillId="0" borderId="7" xfId="0" quotePrefix="1" applyNumberFormat="1" applyFont="1" applyBorder="1" applyAlignment="1">
      <alignment horizontal="center"/>
    </xf>
    <xf numFmtId="164" fontId="7" fillId="0" borderId="0" xfId="0" applyNumberFormat="1" applyFont="1" applyAlignment="1" applyProtection="1">
      <alignment horizontal="center" wrapText="1"/>
      <protection locked="0"/>
    </xf>
    <xf numFmtId="164" fontId="5" fillId="0" borderId="7" xfId="0" applyNumberFormat="1" applyFont="1" applyBorder="1" applyAlignment="1">
      <alignment horizontal="left"/>
    </xf>
    <xf numFmtId="164" fontId="5" fillId="0" borderId="6" xfId="0" applyNumberFormat="1" applyFont="1" applyBorder="1" applyAlignment="1">
      <alignment horizontal="center"/>
    </xf>
    <xf numFmtId="164" fontId="5" fillId="0" borderId="7" xfId="0" applyNumberFormat="1" applyFont="1" applyBorder="1" applyAlignment="1">
      <alignment horizontal="center"/>
    </xf>
    <xf numFmtId="164" fontId="5" fillId="0" borderId="0" xfId="0" applyNumberFormat="1" applyFont="1" applyAlignment="1">
      <alignment horizontal="center"/>
    </xf>
    <xf numFmtId="164" fontId="9" fillId="0" borderId="7" xfId="0" applyNumberFormat="1" applyFont="1" applyBorder="1" applyAlignment="1">
      <alignment horizontal="center"/>
    </xf>
    <xf numFmtId="164" fontId="9" fillId="0" borderId="3" xfId="0" applyNumberFormat="1" applyFont="1" applyBorder="1" applyAlignment="1">
      <alignment horizontal="center"/>
    </xf>
    <xf numFmtId="164" fontId="9" fillId="0" borderId="7" xfId="0" applyNumberFormat="1" applyFont="1" applyBorder="1" applyAlignment="1">
      <alignment horizontal="left"/>
    </xf>
    <xf numFmtId="166" fontId="9" fillId="0" borderId="1" xfId="0" applyNumberFormat="1" applyFont="1" applyBorder="1" applyAlignment="1">
      <alignment horizontal="center"/>
    </xf>
    <xf numFmtId="167" fontId="9" fillId="0" borderId="7" xfId="0" applyNumberFormat="1" applyFont="1" applyBorder="1" applyAlignment="1">
      <alignment horizontal="center"/>
    </xf>
    <xf numFmtId="9" fontId="9" fillId="0" borderId="2" xfId="0" applyNumberFormat="1" applyFont="1" applyBorder="1" applyAlignment="1">
      <alignment horizontal="center"/>
    </xf>
    <xf numFmtId="169" fontId="9" fillId="0" borderId="2" xfId="0" applyNumberFormat="1" applyFont="1" applyBorder="1" applyAlignment="1">
      <alignment horizontal="center"/>
    </xf>
    <xf numFmtId="168" fontId="5" fillId="0" borderId="1" xfId="0" applyNumberFormat="1" applyFont="1" applyBorder="1"/>
    <xf numFmtId="168" fontId="5" fillId="0" borderId="0" xfId="0" applyNumberFormat="1" applyFont="1" applyAlignment="1">
      <alignment horizontal="center"/>
    </xf>
    <xf numFmtId="164" fontId="5" fillId="0" borderId="7" xfId="0" applyNumberFormat="1" applyFont="1" applyBorder="1" applyAlignment="1">
      <alignment horizontal="center" vertical="center"/>
    </xf>
    <xf numFmtId="166" fontId="9" fillId="0" borderId="7" xfId="0" applyNumberFormat="1" applyFont="1" applyBorder="1" applyAlignment="1">
      <alignment horizontal="center"/>
    </xf>
    <xf numFmtId="167" fontId="9" fillId="0" borderId="1" xfId="0" applyNumberFormat="1" applyFont="1" applyBorder="1" applyAlignment="1">
      <alignment horizontal="center"/>
    </xf>
    <xf numFmtId="0" fontId="9" fillId="0" borderId="0" xfId="0" applyFont="1" applyAlignment="1">
      <alignment horizontal="center" vertical="center"/>
    </xf>
    <xf numFmtId="164" fontId="9" fillId="0" borderId="1" xfId="0" applyNumberFormat="1" applyFont="1" applyBorder="1" applyAlignment="1">
      <alignment horizontal="center" vertical="center"/>
    </xf>
    <xf numFmtId="0" fontId="6" fillId="0" borderId="0" xfId="0" applyFont="1" applyAlignment="1">
      <alignment horizontal="center" vertical="center"/>
    </xf>
    <xf numFmtId="0" fontId="15" fillId="0" borderId="0" xfId="0" applyFont="1" applyAlignment="1">
      <alignment wrapText="1"/>
    </xf>
    <xf numFmtId="164" fontId="16" fillId="0" borderId="7" xfId="0" applyNumberFormat="1" applyFont="1" applyBorder="1" applyAlignment="1">
      <alignment horizontal="left" wrapText="1"/>
    </xf>
    <xf numFmtId="164" fontId="2" fillId="0" borderId="1" xfId="0" applyNumberFormat="1" applyFont="1" applyBorder="1" applyAlignment="1">
      <alignment horizontal="center" wrapText="1"/>
    </xf>
    <xf numFmtId="0" fontId="17" fillId="0" borderId="0" xfId="0" applyFont="1" applyAlignment="1">
      <alignment wrapText="1"/>
    </xf>
    <xf numFmtId="0" fontId="19" fillId="0" borderId="0" xfId="0" applyFont="1" applyAlignment="1">
      <alignment horizontal="left" vertical="center" wrapText="1" readingOrder="1"/>
    </xf>
    <xf numFmtId="0" fontId="20" fillId="0" borderId="0" xfId="0" applyFont="1" applyAlignment="1">
      <alignment horizontal="left" vertical="center" wrapText="1" readingOrder="1"/>
    </xf>
    <xf numFmtId="0" fontId="18" fillId="0" borderId="0" xfId="0" applyFont="1" applyAlignment="1">
      <alignment wrapText="1"/>
    </xf>
    <xf numFmtId="164" fontId="2" fillId="0" borderId="0" xfId="0" applyNumberFormat="1" applyFont="1" applyAlignment="1">
      <alignment horizontal="left" wrapText="1"/>
    </xf>
    <xf numFmtId="0" fontId="0" fillId="0" borderId="0" xfId="0" applyAlignment="1">
      <alignment wrapText="1"/>
    </xf>
    <xf numFmtId="164" fontId="5" fillId="0" borderId="1" xfId="0" applyNumberFormat="1" applyFont="1" applyBorder="1" applyAlignment="1">
      <alignment horizontal="center"/>
    </xf>
    <xf numFmtId="164" fontId="5" fillId="0" borderId="2" xfId="0" applyNumberFormat="1" applyFont="1" applyBorder="1" applyAlignment="1">
      <alignment horizontal="center"/>
    </xf>
    <xf numFmtId="0" fontId="23" fillId="0" borderId="0" xfId="1" applyFont="1" applyFill="1" applyAlignment="1">
      <alignment wrapText="1"/>
    </xf>
    <xf numFmtId="164" fontId="16" fillId="0" borderId="0" xfId="0" applyNumberFormat="1" applyFont="1" applyAlignment="1">
      <alignment horizontal="left" wrapText="1"/>
    </xf>
    <xf numFmtId="164" fontId="5" fillId="0" borderId="3" xfId="0" applyNumberFormat="1" applyFont="1" applyBorder="1" applyAlignment="1">
      <alignment horizontal="left" wrapText="1"/>
    </xf>
    <xf numFmtId="1" fontId="7" fillId="0" borderId="3" xfId="0" applyNumberFormat="1" applyFont="1" applyBorder="1" applyAlignment="1" applyProtection="1">
      <alignment horizontal="center" wrapText="1"/>
      <protection locked="0"/>
    </xf>
    <xf numFmtId="164" fontId="7" fillId="0" borderId="8" xfId="0" applyNumberFormat="1" applyFont="1" applyBorder="1" applyAlignment="1" applyProtection="1">
      <alignment horizontal="center" wrapText="1"/>
      <protection locked="0"/>
    </xf>
    <xf numFmtId="164" fontId="5" fillId="0" borderId="3" xfId="0" applyNumberFormat="1" applyFont="1" applyBorder="1" applyAlignment="1">
      <alignment horizontal="center"/>
    </xf>
    <xf numFmtId="168" fontId="5" fillId="0" borderId="3" xfId="0" applyNumberFormat="1" applyFont="1" applyBorder="1"/>
    <xf numFmtId="164" fontId="4" fillId="0" borderId="8" xfId="0" applyNumberFormat="1" applyFont="1" applyBorder="1" applyAlignment="1">
      <alignment horizontal="center"/>
    </xf>
    <xf numFmtId="164" fontId="4" fillId="0" borderId="14" xfId="0" applyNumberFormat="1" applyFont="1" applyBorder="1" applyAlignment="1">
      <alignment horizontal="center"/>
    </xf>
    <xf numFmtId="164" fontId="5" fillId="0" borderId="10" xfId="0" applyNumberFormat="1" applyFont="1" applyBorder="1" applyAlignment="1">
      <alignment horizontal="left"/>
    </xf>
    <xf numFmtId="164" fontId="5" fillId="0" borderId="10" xfId="0" applyNumberFormat="1" applyFont="1" applyBorder="1" applyAlignment="1">
      <alignment horizontal="center"/>
    </xf>
    <xf numFmtId="164" fontId="5" fillId="0" borderId="4" xfId="0" applyNumberFormat="1" applyFont="1" applyBorder="1" applyAlignment="1">
      <alignment horizontal="center"/>
    </xf>
    <xf numFmtId="164" fontId="4" fillId="0" borderId="3" xfId="0" applyNumberFormat="1" applyFont="1" applyBorder="1" applyAlignment="1">
      <alignment horizontal="left"/>
    </xf>
    <xf numFmtId="1" fontId="5" fillId="0" borderId="1" xfId="0" quotePrefix="1" applyNumberFormat="1" applyFont="1" applyBorder="1" applyAlignment="1">
      <alignment horizontal="center"/>
    </xf>
    <xf numFmtId="164" fontId="9" fillId="0" borderId="1" xfId="0" applyNumberFormat="1" applyFont="1" applyBorder="1" applyAlignment="1">
      <alignment horizontal="center"/>
    </xf>
    <xf numFmtId="9" fontId="9" fillId="0" borderId="1" xfId="0" applyNumberFormat="1" applyFont="1" applyBorder="1" applyAlignment="1">
      <alignment horizontal="center"/>
    </xf>
    <xf numFmtId="169" fontId="9" fillId="0" borderId="1" xfId="0" applyNumberFormat="1" applyFont="1" applyBorder="1" applyAlignment="1">
      <alignment horizontal="center"/>
    </xf>
    <xf numFmtId="164" fontId="9" fillId="0" borderId="4" xfId="0" applyNumberFormat="1" applyFont="1" applyBorder="1" applyAlignment="1">
      <alignment horizontal="center" vertical="center"/>
    </xf>
    <xf numFmtId="166" fontId="9" fillId="0" borderId="4" xfId="0" applyNumberFormat="1" applyFont="1" applyBorder="1" applyAlignment="1">
      <alignment horizontal="center"/>
    </xf>
    <xf numFmtId="167" fontId="9" fillId="0" borderId="10" xfId="0" applyNumberFormat="1" applyFont="1" applyBorder="1" applyAlignment="1">
      <alignment horizontal="center"/>
    </xf>
    <xf numFmtId="169" fontId="9" fillId="0" borderId="14" xfId="0" applyNumberFormat="1" applyFont="1" applyBorder="1" applyAlignment="1">
      <alignment horizontal="center"/>
    </xf>
    <xf numFmtId="169" fontId="9" fillId="0" borderId="4" xfId="0" applyNumberFormat="1" applyFont="1" applyBorder="1" applyAlignment="1">
      <alignment horizontal="center"/>
    </xf>
    <xf numFmtId="166" fontId="9" fillId="0" borderId="10" xfId="0" applyNumberFormat="1" applyFont="1" applyBorder="1" applyAlignment="1">
      <alignment horizontal="center"/>
    </xf>
    <xf numFmtId="167" fontId="9" fillId="0" borderId="4" xfId="0" applyNumberFormat="1" applyFont="1" applyBorder="1" applyAlignment="1">
      <alignment horizontal="center"/>
    </xf>
    <xf numFmtId="164" fontId="5" fillId="0" borderId="0" xfId="0" applyNumberFormat="1" applyFont="1"/>
    <xf numFmtId="164" fontId="4" fillId="0" borderId="0" xfId="0" applyNumberFormat="1" applyFont="1" applyAlignment="1">
      <alignment horizontal="center" wrapText="1"/>
    </xf>
    <xf numFmtId="164" fontId="5" fillId="0" borderId="0" xfId="0" applyNumberFormat="1" applyFont="1" applyAlignment="1">
      <alignment horizontal="left" wrapText="1"/>
    </xf>
    <xf numFmtId="164" fontId="5" fillId="0" borderId="0" xfId="0" applyNumberFormat="1" applyFont="1" applyAlignment="1">
      <alignment horizontal="center" wrapText="1"/>
    </xf>
    <xf numFmtId="164" fontId="25" fillId="0" borderId="15" xfId="1" applyNumberFormat="1" applyFont="1" applyBorder="1" applyAlignment="1">
      <alignment horizontal="left"/>
    </xf>
    <xf numFmtId="164" fontId="22" fillId="3" borderId="1" xfId="0" applyNumberFormat="1" applyFont="1" applyFill="1" applyBorder="1" applyAlignment="1">
      <alignment wrapText="1"/>
    </xf>
    <xf numFmtId="0" fontId="8" fillId="3" borderId="0" xfId="0" applyFont="1" applyFill="1" applyAlignment="1">
      <alignment horizontal="center" vertical="center" wrapText="1"/>
    </xf>
    <xf numFmtId="164" fontId="9" fillId="3" borderId="4" xfId="0" applyNumberFormat="1" applyFont="1" applyFill="1" applyBorder="1" applyAlignment="1">
      <alignment horizontal="center" wrapText="1"/>
    </xf>
    <xf numFmtId="164" fontId="9" fillId="3" borderId="1" xfId="0" applyNumberFormat="1" applyFont="1" applyFill="1" applyBorder="1" applyAlignment="1">
      <alignment horizontal="center" wrapText="1"/>
    </xf>
    <xf numFmtId="164" fontId="5" fillId="3" borderId="9" xfId="0" applyNumberFormat="1" applyFont="1" applyFill="1" applyBorder="1" applyAlignment="1">
      <alignment horizontal="center"/>
    </xf>
    <xf numFmtId="164" fontId="5" fillId="3" borderId="9" xfId="0" applyNumberFormat="1" applyFont="1" applyFill="1" applyBorder="1" applyAlignment="1">
      <alignment horizontal="left"/>
    </xf>
    <xf numFmtId="164" fontId="5" fillId="3" borderId="5" xfId="0" applyNumberFormat="1" applyFont="1" applyFill="1" applyBorder="1" applyAlignment="1">
      <alignment horizontal="left"/>
    </xf>
    <xf numFmtId="0" fontId="24" fillId="3" borderId="0" xfId="0" applyFont="1" applyFill="1" applyAlignment="1">
      <alignment horizontal="center" vertical="center" wrapText="1"/>
    </xf>
    <xf numFmtId="164" fontId="4" fillId="3" borderId="11" xfId="0" applyNumberFormat="1" applyFont="1" applyFill="1" applyBorder="1" applyAlignment="1">
      <alignment horizontal="center" vertical="center" wrapText="1"/>
    </xf>
    <xf numFmtId="164" fontId="5" fillId="3" borderId="0" xfId="0" applyNumberFormat="1" applyFont="1" applyFill="1" applyAlignment="1">
      <alignment horizontal="left" vertical="center" wrapText="1"/>
    </xf>
    <xf numFmtId="164" fontId="5" fillId="0" borderId="7" xfId="0" applyNumberFormat="1" applyFont="1" applyBorder="1" applyAlignment="1">
      <alignment horizontal="left" vertical="center" wrapText="1"/>
    </xf>
    <xf numFmtId="164" fontId="5" fillId="0" borderId="2" xfId="0" quotePrefix="1"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164" fontId="5" fillId="0" borderId="7" xfId="0" applyNumberFormat="1" applyFont="1" applyBorder="1" applyAlignment="1">
      <alignment horizontal="center" vertical="center" wrapText="1"/>
    </xf>
    <xf numFmtId="164" fontId="9" fillId="3" borderId="4" xfId="0" applyNumberFormat="1"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0" fontId="26" fillId="0" borderId="0" xfId="0" applyFont="1" applyAlignment="1">
      <alignment vertical="center"/>
    </xf>
    <xf numFmtId="0" fontId="26" fillId="0" borderId="0" xfId="0" applyFont="1"/>
    <xf numFmtId="0" fontId="18" fillId="0" borderId="0" xfId="0" applyFont="1" applyAlignment="1">
      <alignment vertical="center"/>
    </xf>
    <xf numFmtId="0" fontId="18" fillId="0" borderId="0" xfId="0" applyFont="1" applyAlignment="1">
      <alignment horizontal="center" vertical="center"/>
    </xf>
    <xf numFmtId="164" fontId="25" fillId="0" borderId="4" xfId="1" applyNumberFormat="1" applyFont="1" applyBorder="1" applyAlignment="1">
      <alignment horizontal="center"/>
    </xf>
    <xf numFmtId="0" fontId="29" fillId="0" borderId="0" xfId="0" applyFont="1"/>
    <xf numFmtId="0" fontId="30" fillId="0" borderId="12" xfId="0" applyFont="1" applyBorder="1"/>
    <xf numFmtId="0" fontId="29" fillId="0" borderId="15" xfId="0" applyFont="1" applyBorder="1"/>
    <xf numFmtId="0" fontId="30" fillId="0" borderId="15" xfId="0" applyFont="1" applyBorder="1" applyAlignment="1">
      <alignment horizontal="center"/>
    </xf>
    <xf numFmtId="0" fontId="30" fillId="0" borderId="15" xfId="0" applyFont="1" applyBorder="1"/>
    <xf numFmtId="164" fontId="30" fillId="0" borderId="16" xfId="0" applyNumberFormat="1" applyFont="1" applyBorder="1"/>
    <xf numFmtId="164" fontId="30" fillId="0" borderId="0" xfId="0" applyNumberFormat="1" applyFont="1"/>
    <xf numFmtId="0" fontId="22" fillId="3" borderId="7" xfId="0" quotePrefix="1" applyFont="1" applyFill="1" applyBorder="1" applyAlignment="1">
      <alignment horizontal="center" vertical="center" wrapText="1"/>
    </xf>
    <xf numFmtId="0" fontId="22" fillId="3" borderId="1" xfId="0" quotePrefix="1" applyFont="1" applyFill="1" applyBorder="1" applyAlignment="1">
      <alignment horizontal="center" wrapText="1"/>
    </xf>
    <xf numFmtId="0" fontId="29" fillId="0" borderId="0" xfId="0" applyFont="1" applyAlignment="1">
      <alignment wrapText="1"/>
    </xf>
    <xf numFmtId="164" fontId="22" fillId="0" borderId="8" xfId="0" applyNumberFormat="1" applyFont="1" applyBorder="1" applyAlignment="1">
      <alignment horizontal="left"/>
    </xf>
    <xf numFmtId="165" fontId="30" fillId="0" borderId="8" xfId="0" applyNumberFormat="1" applyFont="1" applyBorder="1" applyAlignment="1">
      <alignment horizontal="center" wrapText="1"/>
    </xf>
    <xf numFmtId="1" fontId="30" fillId="0" borderId="10" xfId="0" applyNumberFormat="1" applyFont="1" applyBorder="1" applyAlignment="1">
      <alignment horizontal="center"/>
    </xf>
    <xf numFmtId="1" fontId="30" fillId="0" borderId="4" xfId="0" applyNumberFormat="1" applyFont="1" applyBorder="1" applyAlignment="1">
      <alignment horizontal="center"/>
    </xf>
    <xf numFmtId="0" fontId="32" fillId="3" borderId="0" xfId="0" applyFont="1" applyFill="1"/>
    <xf numFmtId="0" fontId="33" fillId="0" borderId="0" xfId="1" applyFont="1"/>
    <xf numFmtId="0" fontId="17" fillId="2" borderId="0" xfId="0" applyFont="1" applyFill="1" applyAlignment="1">
      <alignment horizontal="center" vertical="center"/>
    </xf>
    <xf numFmtId="0" fontId="28" fillId="0" borderId="0" xfId="0" applyFont="1"/>
    <xf numFmtId="0" fontId="34" fillId="0" borderId="0" xfId="0" applyFont="1"/>
    <xf numFmtId="0" fontId="35" fillId="0" borderId="0" xfId="0" applyFont="1"/>
    <xf numFmtId="164" fontId="17" fillId="0" borderId="7" xfId="0" applyNumberFormat="1" applyFont="1" applyBorder="1" applyAlignment="1">
      <alignment horizontal="left" wrapText="1"/>
    </xf>
    <xf numFmtId="0" fontId="26" fillId="0" borderId="0" xfId="0" applyFont="1" applyAlignment="1">
      <alignment wrapText="1"/>
    </xf>
    <xf numFmtId="164" fontId="30" fillId="0" borderId="7" xfId="0" applyNumberFormat="1" applyFont="1" applyBorder="1" applyAlignment="1">
      <alignment horizontal="left" wrapText="1"/>
    </xf>
    <xf numFmtId="0" fontId="36" fillId="0" borderId="0" xfId="0" applyFont="1" applyAlignment="1">
      <alignment horizontal="left" vertical="center" wrapText="1" readingOrder="1"/>
    </xf>
    <xf numFmtId="164" fontId="26" fillId="0" borderId="7" xfId="0" applyNumberFormat="1" applyFont="1" applyBorder="1" applyAlignment="1">
      <alignment horizontal="left" wrapText="1"/>
    </xf>
    <xf numFmtId="164" fontId="18" fillId="0" borderId="0" xfId="0" applyNumberFormat="1" applyFont="1" applyAlignment="1">
      <alignment horizontal="left" wrapText="1"/>
    </xf>
    <xf numFmtId="0" fontId="26" fillId="0" borderId="0" xfId="0" applyFont="1" applyAlignment="1">
      <alignment horizontal="left" vertical="center" wrapText="1" readingOrder="1"/>
    </xf>
    <xf numFmtId="164" fontId="26" fillId="0" borderId="0" xfId="0" applyNumberFormat="1" applyFont="1" applyAlignment="1">
      <alignment horizontal="left" wrapText="1"/>
    </xf>
    <xf numFmtId="164" fontId="17" fillId="0" borderId="0" xfId="0" applyNumberFormat="1" applyFont="1" applyAlignment="1">
      <alignment horizontal="left" wrapText="1"/>
    </xf>
    <xf numFmtId="0" fontId="17" fillId="0" borderId="0" xfId="0" applyFont="1" applyAlignment="1">
      <alignment horizontal="left" vertical="center" wrapText="1" readingOrder="1"/>
    </xf>
    <xf numFmtId="0" fontId="1" fillId="0" borderId="0" xfId="0" applyFont="1"/>
    <xf numFmtId="0" fontId="37" fillId="0" borderId="0" xfId="1" applyFont="1" applyFill="1" applyAlignment="1">
      <alignment wrapText="1"/>
    </xf>
    <xf numFmtId="0" fontId="38" fillId="0" borderId="0" xfId="1" applyFont="1" applyFill="1" applyAlignment="1">
      <alignment wrapText="1"/>
    </xf>
    <xf numFmtId="0" fontId="38" fillId="2" borderId="0" xfId="1" applyFont="1" applyFill="1" applyAlignment="1">
      <alignment wrapText="1"/>
    </xf>
    <xf numFmtId="0" fontId="38" fillId="0" borderId="0" xfId="1" applyFont="1"/>
    <xf numFmtId="0" fontId="21" fillId="0" borderId="0" xfId="1" applyAlignment="1">
      <alignment horizontal="left" vertical="center" wrapText="1" readingOrder="1"/>
    </xf>
    <xf numFmtId="0" fontId="23" fillId="0" borderId="0" xfId="1" applyFont="1" applyAlignment="1">
      <alignment horizontal="left" vertical="center" wrapText="1" readingOrder="1"/>
    </xf>
    <xf numFmtId="164" fontId="9" fillId="0" borderId="0" xfId="0" applyNumberFormat="1" applyFont="1" applyAlignment="1">
      <alignment horizontal="center" vertical="center"/>
    </xf>
    <xf numFmtId="166" fontId="9" fillId="0" borderId="0" xfId="0" applyNumberFormat="1" applyFont="1" applyAlignment="1">
      <alignment horizontal="center"/>
    </xf>
    <xf numFmtId="167" fontId="9" fillId="0" borderId="0" xfId="0" applyNumberFormat="1" applyFont="1" applyAlignment="1">
      <alignment horizontal="center"/>
    </xf>
    <xf numFmtId="169" fontId="9" fillId="0" borderId="0" xfId="0" applyNumberFormat="1" applyFont="1" applyAlignment="1">
      <alignment horizontal="center"/>
    </xf>
    <xf numFmtId="164" fontId="30" fillId="0" borderId="7" xfId="0" applyNumberFormat="1" applyFont="1" applyBorder="1" applyAlignment="1">
      <alignment horizontal="center"/>
    </xf>
    <xf numFmtId="0" fontId="5" fillId="0" borderId="8" xfId="0" applyFont="1" applyBorder="1" applyAlignment="1">
      <alignment horizontal="right"/>
    </xf>
    <xf numFmtId="0" fontId="17" fillId="0" borderId="0" xfId="0" applyFont="1" applyAlignment="1">
      <alignment vertical="center"/>
    </xf>
    <xf numFmtId="0" fontId="40" fillId="0" borderId="0" xfId="0" applyFont="1" applyAlignment="1">
      <alignment horizontal="left" vertical="center" wrapText="1" readingOrder="1"/>
    </xf>
    <xf numFmtId="0" fontId="41" fillId="0" borderId="0" xfId="1" applyFont="1" applyFill="1"/>
    <xf numFmtId="164" fontId="2" fillId="0" borderId="0" xfId="0" applyNumberFormat="1" applyFont="1" applyAlignment="1">
      <alignment horizontal="center"/>
    </xf>
    <xf numFmtId="164" fontId="31" fillId="0" borderId="12" xfId="0" applyNumberFormat="1" applyFont="1" applyBorder="1" applyAlignment="1">
      <alignment horizontal="center"/>
    </xf>
    <xf numFmtId="164" fontId="31" fillId="0" borderId="13" xfId="0" applyNumberFormat="1" applyFont="1" applyBorder="1" applyAlignment="1">
      <alignment horizontal="center"/>
    </xf>
    <xf numFmtId="164" fontId="25" fillId="0" borderId="4" xfId="1" applyNumberFormat="1" applyFont="1" applyBorder="1" applyAlignment="1">
      <alignment horizontal="center"/>
    </xf>
    <xf numFmtId="164" fontId="25" fillId="0" borderId="8" xfId="1" applyNumberFormat="1" applyFont="1" applyBorder="1" applyAlignment="1">
      <alignment horizontal="center"/>
    </xf>
    <xf numFmtId="164" fontId="25" fillId="0" borderId="14" xfId="1" applyNumberFormat="1" applyFont="1" applyBorder="1" applyAlignment="1">
      <alignment horizontal="center"/>
    </xf>
  </cellXfs>
  <cellStyles count="2">
    <cellStyle name="Hyperlink" xfId="1" builtinId="8"/>
    <cellStyle name="Normal" xfId="0" builtinId="0"/>
  </cellStyles>
  <dxfs count="43">
    <dxf>
      <font>
        <strike val="0"/>
        <outline val="0"/>
        <shadow val="0"/>
        <u val="none"/>
        <vertAlign val="baseline"/>
        <sz val="13"/>
      </font>
    </dxf>
    <dxf>
      <font>
        <b val="0"/>
        <i val="0"/>
        <strike val="0"/>
        <condense val="0"/>
        <extend val="0"/>
        <outline val="0"/>
        <shadow val="0"/>
        <u val="none"/>
        <vertAlign val="baseline"/>
        <sz val="13"/>
        <color auto="1"/>
        <name val="Calibri"/>
        <family val="2"/>
        <scheme val="minor"/>
      </font>
      <numFmt numFmtId="167" formatCode="0.00_)"/>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3"/>
        <color auto="1"/>
        <name val="Calibri"/>
        <family val="2"/>
        <scheme val="minor"/>
      </font>
      <numFmt numFmtId="166" formatCode="0.0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3"/>
      </font>
    </dxf>
    <dxf>
      <font>
        <b val="0"/>
        <i val="0"/>
        <strike val="0"/>
        <condense val="0"/>
        <extend val="0"/>
        <outline val="0"/>
        <shadow val="0"/>
        <u val="none"/>
        <vertAlign val="baseline"/>
        <sz val="13"/>
        <color auto="1"/>
        <name val="Calibri"/>
        <family val="2"/>
        <scheme val="minor"/>
      </font>
      <numFmt numFmtId="167" formatCode="0.00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libri"/>
        <family val="2"/>
        <scheme val="minor"/>
      </font>
      <numFmt numFmtId="166" formatCode="0.0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libri"/>
        <family val="2"/>
        <scheme val="minor"/>
      </font>
      <numFmt numFmtId="164" formatCode="General_)"/>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border outline="0">
        <right style="thin">
          <color indexed="64"/>
        </right>
        <bottom style="thin">
          <color indexed="64"/>
        </bottom>
      </border>
    </dxf>
    <dxf>
      <font>
        <strike val="0"/>
        <outline val="0"/>
        <shadow val="0"/>
        <u val="none"/>
        <vertAlign val="baseline"/>
        <sz val="13"/>
        <family val="2"/>
      </font>
    </dxf>
    <dxf>
      <font>
        <strike val="0"/>
        <outline val="0"/>
        <shadow val="0"/>
        <u val="none"/>
        <vertAlign val="baseline"/>
        <sz val="13"/>
        <name val="Calibri"/>
        <family val="2"/>
        <scheme val="minor"/>
      </font>
      <fill>
        <patternFill patternType="solid">
          <fgColor indexed="64"/>
          <bgColor rgb="FF83D3F0"/>
        </patternFill>
      </fill>
      <alignment textRotation="0" wrapText="1" indent="0" justifyLastLine="0" shrinkToFit="0" readingOrder="0"/>
    </dxf>
    <dxf>
      <font>
        <strike val="0"/>
        <outline val="0"/>
        <shadow val="0"/>
        <u val="none"/>
        <vertAlign val="baseline"/>
        <sz val="13"/>
      </font>
    </dxf>
    <dxf>
      <font>
        <b val="0"/>
        <i val="0"/>
        <strike val="0"/>
        <condense val="0"/>
        <extend val="0"/>
        <outline val="0"/>
        <shadow val="0"/>
        <u val="none"/>
        <vertAlign val="baseline"/>
        <sz val="13"/>
        <color auto="1"/>
        <name val="Calibri"/>
        <family val="2"/>
        <scheme val="minor"/>
      </font>
      <numFmt numFmtId="167" formatCode="0.00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libri"/>
        <family val="2"/>
        <scheme val="minor"/>
      </font>
      <numFmt numFmtId="166" formatCode="0.0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3"/>
      </font>
    </dxf>
    <dxf>
      <font>
        <b val="0"/>
        <i val="0"/>
        <strike val="0"/>
        <condense val="0"/>
        <extend val="0"/>
        <outline val="0"/>
        <shadow val="0"/>
        <u val="none"/>
        <vertAlign val="baseline"/>
        <sz val="13"/>
        <color auto="1"/>
        <name val="Calibri"/>
        <family val="2"/>
        <scheme val="minor"/>
      </font>
      <numFmt numFmtId="167" formatCode="0.00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Calibri"/>
        <family val="2"/>
        <scheme val="minor"/>
      </font>
      <numFmt numFmtId="166" formatCode="0.0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3"/>
        <color auto="1"/>
        <name val="Calibri"/>
        <family val="2"/>
        <scheme val="minor"/>
      </font>
      <numFmt numFmtId="164" formatCode="General_)"/>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border outline="0">
        <right style="thin">
          <color indexed="64"/>
        </right>
        <top style="thin">
          <color indexed="64"/>
        </top>
        <bottom style="thin">
          <color indexed="64"/>
        </bottom>
      </border>
    </dxf>
    <dxf>
      <font>
        <strike val="0"/>
        <outline val="0"/>
        <shadow val="0"/>
        <u val="none"/>
        <vertAlign val="baseline"/>
        <sz val="13"/>
      </font>
    </dxf>
    <dxf>
      <font>
        <strike val="0"/>
        <outline val="0"/>
        <shadow val="0"/>
        <u val="none"/>
        <vertAlign val="baseline"/>
        <sz val="13"/>
        <color auto="1"/>
        <name val="Calibri"/>
        <family val="2"/>
        <scheme val="minor"/>
      </font>
      <fill>
        <patternFill patternType="solid">
          <fgColor indexed="64"/>
          <bgColor rgb="FF83D3F0"/>
        </patternFill>
      </fill>
      <alignment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5" formatCode="0.0"/>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5" formatCode="0.0"/>
      <alignment horizontal="center" vertical="bottom"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165" formatCode="0.0"/>
      <alignment horizontal="center" vertical="bottom"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2"/>
        <color auto="1"/>
        <name val="Arial"/>
        <family val="2"/>
        <scheme val="none"/>
      </font>
      <numFmt numFmtId="164" formatCode="General_)"/>
      <alignment horizontal="left" vertical="bottom" textRotation="0" wrapText="0"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strike val="0"/>
        <outline val="0"/>
        <shadow val="0"/>
        <vertAlign val="baseline"/>
        <sz val="12"/>
      </font>
      <fill>
        <patternFill patternType="solid">
          <fgColor indexed="64"/>
          <bgColor rgb="FF83D3F0"/>
        </patternFill>
      </fill>
      <alignment vertical="bottom" textRotation="0" wrapText="1" indent="0" justifyLastLine="0" shrinkToFit="0" readingOrder="0"/>
    </dxf>
    <dxf>
      <font>
        <b val="0"/>
        <i val="0"/>
        <strike val="0"/>
        <condense val="0"/>
        <extend val="0"/>
        <outline val="0"/>
        <shadow val="0"/>
        <u val="none"/>
        <vertAlign val="baseline"/>
        <sz val="13"/>
        <color auto="1"/>
        <name val="Arial"/>
        <family val="2"/>
        <scheme val="none"/>
      </font>
      <numFmt numFmtId="164" formatCode="General_)"/>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3"/>
        <color auto="1"/>
        <name val="Arial"/>
        <family val="2"/>
        <scheme val="none"/>
      </font>
      <numFmt numFmtId="164" formatCode="General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Arial"/>
        <family val="2"/>
        <scheme val="none"/>
      </font>
      <numFmt numFmtId="164" formatCode="General_)"/>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3"/>
        <color auto="1"/>
        <name val="Arial"/>
        <family val="2"/>
        <scheme val="none"/>
      </font>
      <numFmt numFmtId="164" formatCode="General_)"/>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top style="thin">
          <color indexed="64"/>
        </top>
        <bottom style="thin">
          <color indexed="64"/>
        </bottom>
      </border>
    </dxf>
    <dxf>
      <font>
        <strike val="0"/>
        <outline val="0"/>
        <shadow val="0"/>
        <vertAlign val="baseline"/>
        <sz val="13"/>
      </font>
    </dxf>
    <dxf>
      <font>
        <strike val="0"/>
        <outline val="0"/>
        <shadow val="0"/>
        <u val="none"/>
        <vertAlign val="baseline"/>
        <sz val="13"/>
      </font>
      <fill>
        <patternFill patternType="solid">
          <fgColor indexed="64"/>
          <bgColor rgb="FF83D3F0"/>
        </patternFill>
      </fill>
    </dxf>
    <dxf>
      <font>
        <strike val="0"/>
        <outline val="0"/>
        <shadow val="0"/>
        <u val="none"/>
        <sz val="13"/>
        <name val="Arial"/>
        <family val="2"/>
        <scheme val="none"/>
      </font>
    </dxf>
    <dxf>
      <font>
        <b val="0"/>
        <i val="0"/>
        <strike val="0"/>
        <condense val="0"/>
        <extend val="0"/>
        <outline val="0"/>
        <shadow val="0"/>
        <u val="none"/>
        <vertAlign val="baseline"/>
        <sz val="13"/>
        <color auto="1"/>
        <name val="Arial"/>
        <family val="2"/>
        <scheme val="none"/>
      </font>
      <numFmt numFmtId="164" formatCode="General_)"/>
      <alignment horizontal="left" vertical="bottom" textRotation="0" wrapText="1" indent="0" justifyLastLine="0" shrinkToFit="0" readingOrder="0"/>
      <border diagonalUp="0" diagonalDown="0" outline="0">
        <left/>
        <right/>
        <top style="thin">
          <color indexed="64"/>
        </top>
        <bottom style="thin">
          <color indexed="64"/>
        </bottom>
      </border>
    </dxf>
    <dxf>
      <border outline="0">
        <top style="thin">
          <color indexed="64"/>
        </top>
      </border>
    </dxf>
    <dxf>
      <border outline="0">
        <left style="thin">
          <color indexed="64"/>
        </left>
        <right style="thin">
          <color indexed="64"/>
        </right>
        <top style="medium">
          <color indexed="64"/>
        </top>
        <bottom style="thin">
          <color indexed="64"/>
        </bottom>
      </border>
    </dxf>
    <dxf>
      <font>
        <strike val="0"/>
        <outline val="0"/>
        <shadow val="0"/>
        <u val="none"/>
        <sz val="13"/>
        <name val="Arial"/>
        <family val="2"/>
        <scheme val="none"/>
      </font>
    </dxf>
    <dxf>
      <border outline="0">
        <bottom style="thin">
          <color indexed="64"/>
        </bottom>
      </border>
    </dxf>
    <dxf>
      <font>
        <b/>
        <i val="0"/>
        <strike val="0"/>
        <condense val="0"/>
        <extend val="0"/>
        <outline val="0"/>
        <shadow val="0"/>
        <u val="none"/>
        <vertAlign val="baseline"/>
        <sz val="13"/>
        <color auto="1"/>
        <name val="Arial"/>
        <family val="2"/>
        <scheme val="none"/>
      </font>
      <numFmt numFmtId="164" formatCode="General_)"/>
      <fill>
        <patternFill patternType="solid">
          <fgColor indexed="64"/>
          <bgColor rgb="FF00B0F0"/>
        </patternFill>
      </fill>
      <alignment horizontal="center" vertical="center" textRotation="0" wrapText="1" indent="0" justifyLastLine="0" shrinkToFit="0" readingOrder="0"/>
    </dxf>
  </dxfs>
  <tableStyles count="0" defaultTableStyle="TableStyleMedium2" defaultPivotStyle="PivotStyleLight16"/>
  <colors>
    <mruColors>
      <color rgb="FF83D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31750</xdr:colOff>
      <xdr:row>19</xdr:row>
      <xdr:rowOff>190500</xdr:rowOff>
    </xdr:to>
    <xdr:pic>
      <xdr:nvPicPr>
        <xdr:cNvPr id="50" name="Picture 49">
          <a:extLst>
            <a:ext uri="{FF2B5EF4-FFF2-40B4-BE49-F238E27FC236}">
              <a16:creationId xmlns:a16="http://schemas.microsoft.com/office/drawing/2014/main" id="{FCCD9A45-C597-4FB7-8D8B-8ADD10F0402B}"/>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3505200"/>
          <a:ext cx="31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xdr:row>
      <xdr:rowOff>0</xdr:rowOff>
    </xdr:from>
    <xdr:to>
      <xdr:col>0</xdr:col>
      <xdr:colOff>31750</xdr:colOff>
      <xdr:row>19</xdr:row>
      <xdr:rowOff>190500</xdr:rowOff>
    </xdr:to>
    <xdr:pic>
      <xdr:nvPicPr>
        <xdr:cNvPr id="11" name="Picture 10">
          <a:extLst>
            <a:ext uri="{FF2B5EF4-FFF2-40B4-BE49-F238E27FC236}">
              <a16:creationId xmlns:a16="http://schemas.microsoft.com/office/drawing/2014/main" id="{F1EEF247-8755-764F-95A1-BB3A7FDF1C6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70700" y="4064000"/>
          <a:ext cx="31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538FA4-23F3-4448-AD0A-414FBB275AC1}" name="Table1" displayName="Table1" ref="A7:B9" totalsRowShown="0" headerRowDxfId="42" dataDxfId="40" headerRowBorderDxfId="41" tableBorderDxfId="39" totalsRowBorderDxfId="38">
  <autoFilter ref="A7:B9" xr:uid="{E0BE9715-94E4-5E43-9E04-873261DECAA8}">
    <filterColumn colId="0" hiddenButton="1"/>
    <filterColumn colId="1" hiddenButton="1"/>
  </autoFilter>
  <tableColumns count="2">
    <tableColumn id="1" xr3:uid="{A2B6F8F6-112D-9C40-A17F-7F48221DC560}" name="MEDIUM" dataDxfId="37"/>
    <tableColumn id="2" xr3:uid="{302DD499-8435-FB47-AA5F-FAA355EB5C1A}" name=" LEVEL" dataDxfId="3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7A9D049-E21D-5A41-872C-CAAB7C55574A}" name="Table2" displayName="Table2" ref="A12:D27" totalsRowShown="0" headerRowDxfId="35" dataDxfId="34" tableBorderDxfId="33">
  <autoFilter ref="A12:D27" xr:uid="{892E2113-B65D-EC4C-BA8B-70A871569B29}">
    <filterColumn colId="0" hiddenButton="1"/>
    <filterColumn colId="1" hiddenButton="1"/>
    <filterColumn colId="2" hiddenButton="1"/>
    <filterColumn colId="3" hiddenButton="1"/>
  </autoFilter>
  <tableColumns count="4">
    <tableColumn id="1" xr3:uid="{7DE810BD-5F37-F246-83E1-41478B4F672C}" name="Parameter" dataDxfId="32"/>
    <tableColumn id="2" xr3:uid="{A2269874-CC71-9D46-92C8-E65D095CE23F}" name="units" dataDxfId="31"/>
    <tableColumn id="3" xr3:uid="{B4B0D78F-04DF-434C-9580-F49D3EC274DE}" name="adults" dataDxfId="30"/>
    <tableColumn id="4" xr3:uid="{3E2662D5-F72B-4044-A93C-A29402165E8F}" name="children" dataDxfId="2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D08895-DFB1-F54F-ACD6-45D38574955D}" name="Table3" displayName="Table3" ref="F7:K12" totalsRowShown="0" headerRowDxfId="28" dataDxfId="27" tableBorderDxfId="26">
  <autoFilter ref="F7:K12" xr:uid="{DD3064F9-6021-8742-A3BA-EE517247C49F}">
    <filterColumn colId="0" hiddenButton="1"/>
    <filterColumn colId="1" hiddenButton="1"/>
    <filterColumn colId="2" hiddenButton="1"/>
    <filterColumn colId="3" hiddenButton="1"/>
    <filterColumn colId="4" hiddenButton="1"/>
    <filterColumn colId="5" hiddenButton="1"/>
  </autoFilter>
  <tableColumns count="6">
    <tableColumn id="1" xr3:uid="{C599BD9E-5EC5-3346-A9CA-462DCA230C82}" name="ENDPOINT and RECEPTOR" dataDxfId="25"/>
    <tableColumn id="2" xr3:uid="{532DE7DC-1A0F-ED47-848F-4CD70F81005B}" name="50th Percentile Change in Blood Pb (µg/dl)" dataDxfId="24"/>
    <tableColumn id="3" xr3:uid="{E105B77B-BFF2-3845-BD9C-BDDC80D0B4DD}" name="90th Percentile Change in Blood Pb (µg/dl)" dataDxfId="23"/>
    <tableColumn id="4" xr3:uid="{6DB1F765-C109-204F-86A4-76E6E8C211FB}" name="95th Percentile Change in Blood Pb (µg/dl)" dataDxfId="22"/>
    <tableColumn id="5" xr3:uid="{D61DABC5-1176-2E4C-B493-9ACF836430F2}" name="PRG-90 (µg/g)" dataDxfId="21"/>
    <tableColumn id="6" xr3:uid="{4CAB0EE1-C70E-4F45-975A-778957ED503D}" name="PRG-95 (µg/g)" dataDxfId="2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580FF0-22C8-EC42-9BF3-D485EF25686D}" name="Table4" displayName="Table4" ref="F15:L19" totalsRowShown="0" headerRowDxfId="19" dataDxfId="18" tableBorderDxfId="17">
  <autoFilter ref="F15:L19" xr:uid="{A67D0869-4C6A-F846-9FBD-E4509ED9B63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E974CDB-F6DD-0A49-BF4E-80B5D2E36D13}" name="ADULTS" dataDxfId="16"/>
    <tableColumn id="2" xr3:uid="{7E5B00AE-72C8-A947-9D00-490683E33464}" name="Residential Pathway Contribution" dataDxfId="15"/>
    <tableColumn id="3" xr3:uid="{F44CB211-A52D-1342-A854-5B99F23B43AE}" name="Residential Pathway Contribution " dataDxfId="14"/>
    <tableColumn id="4" xr3:uid="{FDBBDFE4-5667-A246-B7F7-1D4CFD973AF8}" name="Residential Pathway Contribution  " dataDxfId="13">
      <calculatedColumnFormula>H16/$G$8</calculatedColumnFormula>
    </tableColumn>
    <tableColumn id="5" xr3:uid="{9EAD0EDA-5898-0B42-A32D-4C9B09520626}" name="Occupational Pathway contribution" dataDxfId="12"/>
    <tableColumn id="6" xr3:uid="{B8479BDC-E236-5F4C-978C-7AB1758E178B}" name="Occupational Pathway contribution " dataDxfId="11"/>
    <tableColumn id="7" xr3:uid="{6C8E80BD-B5E7-184E-B36F-98F60095C67F}" name="Occupational Pathway contribution  " dataDxfId="10">
      <calculatedColumnFormula>K16/$G$11</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1C174F9-4A3E-D549-896C-125B72620AE1}" name="Table5" displayName="Table5" ref="F21:L25" totalsRowShown="0" headerRowDxfId="9" dataDxfId="8" tableBorderDxfId="7">
  <autoFilter ref="F21:L25" xr:uid="{1218DD53-D133-A54E-A9A5-D24CCFD3576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E67AA46-DF46-E944-B578-A6BAB0F945DB}" name="CHILDREN" dataDxfId="6"/>
    <tableColumn id="2" xr3:uid="{0AA37035-513D-4942-9826-D37BE5C6E084}" name="Typical Pathway contribution" dataDxfId="5"/>
    <tableColumn id="3" xr3:uid="{F0ABE717-1612-BC4A-B427-CA2E83D31093}" name="Typical Pathway contribution " dataDxfId="4">
      <calculatedColumnFormula>$B$8*G22</calculatedColumnFormula>
    </tableColumn>
    <tableColumn id="4" xr3:uid="{67A3F34D-A404-6A40-BEBB-DEA3A4A30516}" name="Typical Pathway contribution  " dataDxfId="3">
      <calculatedColumnFormula>H22/$G$9</calculatedColumnFormula>
    </tableColumn>
    <tableColumn id="5" xr3:uid="{2F186CAE-78FA-4944-879A-C434FCCDDDC5}" name="with pica Pathway contribution" dataDxfId="2"/>
    <tableColumn id="6" xr3:uid="{C511FA25-34E6-B949-94A3-6584BDC87509}" name="with pica Pathway contribution " dataDxfId="1"/>
    <tableColumn id="7" xr3:uid="{5216BF5D-5447-3F46-8C56-8952DB4C271F}" name="with pica Pathway contribution  " dataDxfId="0">
      <calculatedColumnFormula>K22/$G$10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dtsc.ca.gov/wp-content/uploads/sites/31/2021/10/HHRA-Note-1-April-2019-21A.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F6877-0888-4770-9C19-000170FCAD1C}">
  <sheetPr>
    <pageSetUpPr fitToPage="1"/>
  </sheetPr>
  <dimension ref="A1:M31"/>
  <sheetViews>
    <sheetView tabSelected="1" zoomScale="80" zoomScaleNormal="80" workbookViewId="0">
      <selection activeCell="N7" sqref="N7"/>
    </sheetView>
  </sheetViews>
  <sheetFormatPr defaultColWidth="8.81640625" defaultRowHeight="14.5" x14ac:dyDescent="0.35"/>
  <cols>
    <col min="1" max="1" width="32.54296875" customWidth="1"/>
    <col min="2" max="2" width="18.453125" customWidth="1"/>
    <col min="3" max="3" width="11.453125" bestFit="1" customWidth="1"/>
    <col min="4" max="4" width="12" customWidth="1"/>
    <col min="5" max="5" width="1.453125" customWidth="1"/>
    <col min="6" max="6" width="33.1796875" customWidth="1"/>
    <col min="7" max="7" width="19.453125" customWidth="1"/>
    <col min="8" max="8" width="19" customWidth="1"/>
    <col min="9" max="9" width="18.1796875" customWidth="1"/>
    <col min="10" max="10" width="15.54296875" customWidth="1"/>
    <col min="11" max="11" width="14.54296875" customWidth="1"/>
    <col min="12" max="12" width="14.453125" customWidth="1"/>
  </cols>
  <sheetData>
    <row r="1" spans="1:13" ht="18" x14ac:dyDescent="0.4">
      <c r="A1" s="140" t="s">
        <v>218</v>
      </c>
      <c r="B1" s="140"/>
      <c r="C1" s="140"/>
      <c r="D1" s="140"/>
      <c r="E1" s="140"/>
      <c r="F1" s="140"/>
      <c r="G1" s="140"/>
      <c r="H1" s="140"/>
      <c r="I1" s="140"/>
      <c r="J1" s="140"/>
      <c r="K1" s="140"/>
      <c r="L1" s="140"/>
    </row>
    <row r="2" spans="1:13" ht="18" x14ac:dyDescent="0.4">
      <c r="A2" s="140" t="s">
        <v>0</v>
      </c>
      <c r="B2" s="140"/>
      <c r="C2" s="140"/>
      <c r="D2" s="140"/>
      <c r="E2" s="140"/>
      <c r="F2" s="140"/>
      <c r="G2" s="140"/>
      <c r="H2" s="140"/>
      <c r="I2" s="140"/>
      <c r="J2" s="140"/>
      <c r="K2" s="140"/>
      <c r="L2" s="140"/>
    </row>
    <row r="3" spans="1:13" ht="9" customHeight="1" x14ac:dyDescent="0.35">
      <c r="A3" s="2"/>
      <c r="B3" s="2"/>
      <c r="C3" s="3"/>
      <c r="D3" s="2"/>
      <c r="E3" s="2"/>
      <c r="F3" s="2"/>
      <c r="G3" s="2"/>
      <c r="H3" s="2"/>
      <c r="I3" s="2"/>
      <c r="J3" s="2"/>
      <c r="K3" s="2"/>
      <c r="L3" s="2"/>
    </row>
    <row r="4" spans="1:13" ht="18.5" x14ac:dyDescent="0.45">
      <c r="A4" s="139" t="s">
        <v>216</v>
      </c>
      <c r="B4" s="2"/>
      <c r="C4" s="3"/>
      <c r="D4" s="2"/>
      <c r="E4" s="2"/>
      <c r="F4" s="2"/>
      <c r="G4" s="2"/>
      <c r="H4" s="2"/>
      <c r="I4" s="2"/>
      <c r="J4" s="2"/>
      <c r="K4" s="2"/>
      <c r="L4" s="2"/>
    </row>
    <row r="5" spans="1:13" ht="5.25" customHeight="1" thickBot="1" x14ac:dyDescent="0.4">
      <c r="A5" s="2"/>
      <c r="B5" s="2"/>
      <c r="C5" s="3"/>
      <c r="D5" s="2"/>
      <c r="E5" s="2"/>
      <c r="F5" s="2"/>
      <c r="G5" s="2"/>
      <c r="H5" s="2"/>
      <c r="I5" s="2"/>
      <c r="J5" s="2"/>
      <c r="K5" s="2"/>
      <c r="L5" s="2"/>
    </row>
    <row r="6" spans="1:13" ht="19" thickBot="1" x14ac:dyDescent="0.5">
      <c r="A6" s="141" t="s">
        <v>1</v>
      </c>
      <c r="B6" s="142"/>
      <c r="C6" s="2"/>
      <c r="D6" s="2"/>
      <c r="E6" s="4"/>
      <c r="F6" s="95"/>
      <c r="G6" s="96"/>
      <c r="H6" s="71" t="s">
        <v>2</v>
      </c>
      <c r="I6" s="97"/>
      <c r="J6" s="98"/>
      <c r="K6" s="99"/>
      <c r="L6" s="100"/>
      <c r="M6" s="67"/>
    </row>
    <row r="7" spans="1:13" s="40" customFormat="1" ht="62.5" x14ac:dyDescent="0.4">
      <c r="A7" s="80" t="s">
        <v>3</v>
      </c>
      <c r="B7" s="80" t="s">
        <v>4</v>
      </c>
      <c r="C7" s="68"/>
      <c r="D7" s="68"/>
      <c r="E7" s="8"/>
      <c r="F7" s="81" t="s">
        <v>43</v>
      </c>
      <c r="G7" s="72" t="s">
        <v>75</v>
      </c>
      <c r="H7" s="72" t="s">
        <v>78</v>
      </c>
      <c r="I7" s="72" t="s">
        <v>79</v>
      </c>
      <c r="J7" s="101" t="s">
        <v>76</v>
      </c>
      <c r="K7" s="102" t="s">
        <v>77</v>
      </c>
      <c r="L7" s="103"/>
    </row>
    <row r="8" spans="1:13" ht="17" x14ac:dyDescent="0.4">
      <c r="A8" s="45" t="s">
        <v>89</v>
      </c>
      <c r="B8" s="46">
        <v>80</v>
      </c>
      <c r="C8" s="6"/>
      <c r="D8" s="6"/>
      <c r="E8" s="4"/>
      <c r="F8" s="55" t="s">
        <v>5</v>
      </c>
      <c r="G8" s="9">
        <f>SUM($H17:$H19)</f>
        <v>0.1352296704</v>
      </c>
      <c r="H8" s="9">
        <f>EXP(LN($G$8)+1.282*LN(C15))</f>
        <v>0.24703233718753886</v>
      </c>
      <c r="I8" s="9">
        <f>EXP(LN($G$8)+1.64*LN(C15))</f>
        <v>0.29229996346224196</v>
      </c>
      <c r="J8" s="10">
        <f>(EXP(LN(C16)-1.282*LN($C$15)))/(G17+G18+G19)</f>
        <v>356.22866626239835</v>
      </c>
      <c r="K8" s="56">
        <f>(EXP(LN(C16)-1.64*LN($C$15)))/(G17+G18+G19)</f>
        <v>301.06059185795107</v>
      </c>
      <c r="L8" s="94"/>
    </row>
    <row r="9" spans="1:13" ht="18.75" customHeight="1" x14ac:dyDescent="0.4">
      <c r="A9" s="136" t="s">
        <v>167</v>
      </c>
      <c r="B9" s="47">
        <v>1.5</v>
      </c>
      <c r="C9" s="7"/>
      <c r="D9" s="7"/>
      <c r="E9" s="8"/>
      <c r="F9" s="55" t="s">
        <v>6</v>
      </c>
      <c r="G9" s="9">
        <f>SUM($H23:$H25)</f>
        <v>0.62556748800000006</v>
      </c>
      <c r="H9" s="9">
        <f>EXP(LN($G9)+1.282*LN(C15))</f>
        <v>1.1427625178119021</v>
      </c>
      <c r="I9" s="9">
        <f>EXP(LN($G9)+1.64*LN(C15))</f>
        <v>1.3521688941834946</v>
      </c>
      <c r="J9" s="11">
        <f>(EXP(LN(D16)-1.282*LN($C$15)))/(G23+G24+G25)</f>
        <v>70.005796263933789</v>
      </c>
      <c r="K9" s="56">
        <f>(EXP(LN(D16)-1.64*LN($C$15)))/(G23+G24+G25)</f>
        <v>59.16420673787789</v>
      </c>
      <c r="L9" s="94"/>
    </row>
    <row r="10" spans="1:13" ht="21" customHeight="1" x14ac:dyDescent="0.4">
      <c r="A10" s="4"/>
      <c r="B10" s="4"/>
      <c r="C10" s="12"/>
      <c r="D10" s="12"/>
      <c r="E10" s="8"/>
      <c r="F10" s="55" t="s">
        <v>7</v>
      </c>
      <c r="G10" s="9">
        <f>SUM($K23:$K25)</f>
        <v>7.6911674879999996</v>
      </c>
      <c r="H10" s="9">
        <f>EXP(LN($G10)+1.282*LN(C15))</f>
        <v>14.049927613085801</v>
      </c>
      <c r="I10" s="9">
        <f>EXP(LN($G10)+1.64*LN(C15))</f>
        <v>16.62451715717842</v>
      </c>
      <c r="J10" s="11">
        <f>(EXP(LN(D16)-1.282*LN($C$15)))/(G23+J24+G25)</f>
        <v>5.693979513850997</v>
      </c>
      <c r="K10" s="56">
        <f>(EXP(LN(D16)-1.64*LN($C$15)))/(G23+J24+G25)</f>
        <v>4.8121698358894118</v>
      </c>
      <c r="L10" s="94"/>
    </row>
    <row r="11" spans="1:13" ht="18.5" x14ac:dyDescent="0.45">
      <c r="A11" s="93" t="s">
        <v>9</v>
      </c>
      <c r="B11" s="50"/>
      <c r="C11" s="50"/>
      <c r="D11" s="51"/>
      <c r="E11" s="8"/>
      <c r="F11" s="55" t="s">
        <v>8</v>
      </c>
      <c r="G11" s="9">
        <f>SUM($K17:$K19)</f>
        <v>9.6574347428571405E-2</v>
      </c>
      <c r="H11" s="9">
        <f>EXP(LN($G$11)+1.282*LN(C15))</f>
        <v>0.17641828666056833</v>
      </c>
      <c r="I11" s="9">
        <f>EXP(LN($G$11)+1.64*LN(C15))</f>
        <v>0.2087461881794343</v>
      </c>
      <c r="J11" s="11">
        <f>(EXP(LN(C16)-1.282*LN($C$15)))/(J17+J18+J19)</f>
        <v>498.81450310938249</v>
      </c>
      <c r="K11" s="56">
        <f>(EXP(LN(C16)-1.64*LN($C$15)))/(J17+J18+J19)</f>
        <v>421.56458408886903</v>
      </c>
      <c r="L11" s="94"/>
    </row>
    <row r="12" spans="1:13" ht="17" x14ac:dyDescent="0.4">
      <c r="A12" s="108" t="s">
        <v>44</v>
      </c>
      <c r="B12" s="76" t="s">
        <v>11</v>
      </c>
      <c r="C12" s="77" t="s">
        <v>12</v>
      </c>
      <c r="D12" s="78" t="s">
        <v>13</v>
      </c>
      <c r="E12" s="8"/>
      <c r="F12" s="104"/>
      <c r="G12" s="105"/>
      <c r="H12" s="105"/>
      <c r="I12" s="105"/>
      <c r="J12" s="106"/>
      <c r="K12" s="107"/>
      <c r="L12" s="94"/>
    </row>
    <row r="13" spans="1:13" ht="16.5" x14ac:dyDescent="0.35">
      <c r="A13" s="13" t="s">
        <v>15</v>
      </c>
      <c r="B13" s="14" t="s">
        <v>16</v>
      </c>
      <c r="C13" s="41">
        <v>7</v>
      </c>
      <c r="D13" s="48"/>
      <c r="E13" s="5"/>
      <c r="F13" s="94"/>
      <c r="G13" s="94"/>
      <c r="H13" s="94"/>
      <c r="I13" s="94"/>
      <c r="J13" s="94"/>
      <c r="K13" s="94"/>
      <c r="L13" s="94"/>
    </row>
    <row r="14" spans="1:13" ht="18.5" x14ac:dyDescent="0.45">
      <c r="A14" s="13" t="s">
        <v>17</v>
      </c>
      <c r="B14" s="42" t="s">
        <v>39</v>
      </c>
      <c r="C14" s="15">
        <v>5</v>
      </c>
      <c r="D14" s="41"/>
      <c r="E14" s="4"/>
      <c r="F14" s="143" t="s">
        <v>10</v>
      </c>
      <c r="G14" s="144"/>
      <c r="H14" s="144"/>
      <c r="I14" s="144"/>
      <c r="J14" s="144"/>
      <c r="K14" s="144"/>
      <c r="L14" s="145"/>
    </row>
    <row r="15" spans="1:13" s="40" customFormat="1" ht="51" x14ac:dyDescent="0.4">
      <c r="A15" s="82" t="s">
        <v>21</v>
      </c>
      <c r="B15" s="83" t="s">
        <v>39</v>
      </c>
      <c r="C15" s="84">
        <v>1.6</v>
      </c>
      <c r="D15" s="85"/>
      <c r="E15" s="69"/>
      <c r="F15" s="73" t="s">
        <v>14</v>
      </c>
      <c r="G15" s="87" t="s">
        <v>80</v>
      </c>
      <c r="H15" s="87" t="s">
        <v>81</v>
      </c>
      <c r="I15" s="74" t="s">
        <v>82</v>
      </c>
      <c r="J15" s="75" t="s">
        <v>40</v>
      </c>
      <c r="K15" s="75" t="s">
        <v>83</v>
      </c>
      <c r="L15" s="75" t="s">
        <v>84</v>
      </c>
    </row>
    <row r="16" spans="1:13" ht="17" x14ac:dyDescent="0.4">
      <c r="A16" s="13" t="s">
        <v>38</v>
      </c>
      <c r="B16" s="42" t="s">
        <v>48</v>
      </c>
      <c r="C16" s="41">
        <v>1.1000000000000001</v>
      </c>
      <c r="D16" s="48">
        <v>1</v>
      </c>
      <c r="E16" s="16"/>
      <c r="F16" s="29" t="s">
        <v>18</v>
      </c>
      <c r="G16" s="17" t="s">
        <v>96</v>
      </c>
      <c r="H16" s="17" t="s">
        <v>50</v>
      </c>
      <c r="I16" s="17" t="s">
        <v>20</v>
      </c>
      <c r="J16" s="18" t="s">
        <v>19</v>
      </c>
      <c r="K16" s="19" t="s">
        <v>51</v>
      </c>
      <c r="L16" s="57" t="s">
        <v>20</v>
      </c>
    </row>
    <row r="17" spans="1:12" ht="17" x14ac:dyDescent="0.4">
      <c r="A17" s="13" t="s">
        <v>24</v>
      </c>
      <c r="B17" s="42" t="s">
        <v>52</v>
      </c>
      <c r="C17" s="15">
        <v>6032</v>
      </c>
      <c r="D17" s="41">
        <v>2373</v>
      </c>
      <c r="E17" s="16"/>
      <c r="F17" s="30" t="s">
        <v>22</v>
      </c>
      <c r="G17" s="20">
        <f>C24*C20*C17*C19*C13/7*0.000001</f>
        <v>6.8402880000000007E-5</v>
      </c>
      <c r="H17" s="21">
        <f>$B$8*G17</f>
        <v>5.4722304000000008E-3</v>
      </c>
      <c r="I17" s="22">
        <f>H17/$G$8</f>
        <v>4.0466196388806705E-2</v>
      </c>
      <c r="J17" s="20">
        <f>C24*C20*C18*C19*C14/7*0.000001</f>
        <v>4.8859200000000001E-5</v>
      </c>
      <c r="K17" s="21">
        <f>$B$8*J17</f>
        <v>3.9087360000000003E-3</v>
      </c>
      <c r="L17" s="58">
        <f>K17/$G$11</f>
        <v>4.0473853606838923E-2</v>
      </c>
    </row>
    <row r="18" spans="1:12" ht="17" x14ac:dyDescent="0.4">
      <c r="A18" s="13" t="s">
        <v>25</v>
      </c>
      <c r="B18" s="42" t="s">
        <v>52</v>
      </c>
      <c r="C18" s="15">
        <v>6032</v>
      </c>
      <c r="D18" s="41"/>
      <c r="E18" s="16"/>
      <c r="F18" s="30" t="s">
        <v>23</v>
      </c>
      <c r="G18" s="20">
        <f>C21*C23*C24*0.001*C13/7</f>
        <v>1.6199999999999999E-3</v>
      </c>
      <c r="H18" s="21">
        <f>$B$8*G18</f>
        <v>0.12959999999999999</v>
      </c>
      <c r="I18" s="22">
        <f>H18/$G$8</f>
        <v>0.95836956206912405</v>
      </c>
      <c r="J18" s="20">
        <f>C21*C23*C24*0.001*C14/7</f>
        <v>1.157142857142857E-3</v>
      </c>
      <c r="K18" s="21">
        <f>$B$8*J18</f>
        <v>9.2571428571428555E-2</v>
      </c>
      <c r="L18" s="58">
        <f>K18/$G$11</f>
        <v>0.95855090959735967</v>
      </c>
    </row>
    <row r="19" spans="1:12" ht="17" x14ac:dyDescent="0.4">
      <c r="A19" s="13" t="s">
        <v>27</v>
      </c>
      <c r="B19" s="42" t="s">
        <v>53</v>
      </c>
      <c r="C19" s="15">
        <v>70</v>
      </c>
      <c r="D19" s="41">
        <v>200</v>
      </c>
      <c r="E19" s="16"/>
      <c r="F19" s="60" t="s">
        <v>26</v>
      </c>
      <c r="G19" s="61">
        <f>C$25*C$27*$B$9*0.000001*C$13/7</f>
        <v>1.9679999999999996E-6</v>
      </c>
      <c r="H19" s="62">
        <f>B$8*G19</f>
        <v>1.5743999999999996E-4</v>
      </c>
      <c r="I19" s="63">
        <f>H19/$G$8</f>
        <v>1.1642415420691579E-3</v>
      </c>
      <c r="J19" s="61">
        <f>C$26*C$27*$B$9*0.000001*C14/7</f>
        <v>1.1772857142857142E-6</v>
      </c>
      <c r="K19" s="62">
        <f>B$8*J19</f>
        <v>9.4182857142857126E-5</v>
      </c>
      <c r="L19" s="64">
        <f>K19/$G$11</f>
        <v>9.7523679580146182E-4</v>
      </c>
    </row>
    <row r="20" spans="1:12" ht="17" x14ac:dyDescent="0.35">
      <c r="A20" s="13" t="s">
        <v>28</v>
      </c>
      <c r="B20" s="42" t="s">
        <v>49</v>
      </c>
      <c r="C20" s="24">
        <v>2.7E-4</v>
      </c>
      <c r="D20" s="49">
        <f>D23*0.003</f>
        <v>4.8000000000000001E-4</v>
      </c>
      <c r="E20" s="16"/>
      <c r="F20" s="31"/>
      <c r="G20" s="5"/>
      <c r="H20" s="5"/>
      <c r="I20" s="5"/>
      <c r="J20" s="5"/>
      <c r="K20" s="5"/>
      <c r="L20" s="5"/>
    </row>
    <row r="21" spans="1:12" s="40" customFormat="1" ht="51" x14ac:dyDescent="0.4">
      <c r="A21" s="82" t="s">
        <v>29</v>
      </c>
      <c r="B21" s="86" t="s">
        <v>30</v>
      </c>
      <c r="C21" s="86">
        <v>30</v>
      </c>
      <c r="D21" s="84">
        <v>80</v>
      </c>
      <c r="E21" s="70"/>
      <c r="F21" s="79" t="s">
        <v>33</v>
      </c>
      <c r="G21" s="87" t="s">
        <v>41</v>
      </c>
      <c r="H21" s="87" t="s">
        <v>85</v>
      </c>
      <c r="I21" s="87" t="s">
        <v>86</v>
      </c>
      <c r="J21" s="88" t="s">
        <v>42</v>
      </c>
      <c r="K21" s="75" t="s">
        <v>87</v>
      </c>
      <c r="L21" s="75" t="s">
        <v>88</v>
      </c>
    </row>
    <row r="22" spans="1:12" ht="17" x14ac:dyDescent="0.4">
      <c r="A22" s="13" t="s">
        <v>31</v>
      </c>
      <c r="B22" s="15" t="s">
        <v>30</v>
      </c>
      <c r="C22" s="15"/>
      <c r="D22" s="41">
        <v>1000</v>
      </c>
      <c r="E22" s="16"/>
      <c r="F22" s="31" t="s">
        <v>18</v>
      </c>
      <c r="G22" s="17" t="s">
        <v>96</v>
      </c>
      <c r="H22" s="17" t="s">
        <v>50</v>
      </c>
      <c r="I22" s="17" t="s">
        <v>20</v>
      </c>
      <c r="J22" s="18" t="s">
        <v>19</v>
      </c>
      <c r="K22" s="19" t="s">
        <v>51</v>
      </c>
      <c r="L22" s="57" t="s">
        <v>20</v>
      </c>
    </row>
    <row r="23" spans="1:12" ht="17" x14ac:dyDescent="0.4">
      <c r="A23" s="13" t="s">
        <v>32</v>
      </c>
      <c r="B23" s="26" t="s">
        <v>49</v>
      </c>
      <c r="C23" s="15">
        <v>0.09</v>
      </c>
      <c r="D23" s="41">
        <f>0.16</f>
        <v>0.16</v>
      </c>
      <c r="E23" s="25"/>
      <c r="F23" s="30" t="s">
        <v>22</v>
      </c>
      <c r="G23" s="27">
        <f>C24*$D17*$D19*$D20*0.000001*$C13/7</f>
        <v>1.3668479999999998E-4</v>
      </c>
      <c r="H23" s="21">
        <f>$B$8*G23</f>
        <v>1.0934783999999999E-2</v>
      </c>
      <c r="I23" s="23">
        <f>H23/$G$9</f>
        <v>1.7479783092563785E-2</v>
      </c>
      <c r="J23" s="27"/>
      <c r="K23" s="28">
        <f>H23</f>
        <v>1.0934783999999999E-2</v>
      </c>
      <c r="L23" s="59">
        <f>K23/$G$10</f>
        <v>1.4217326585412153E-3</v>
      </c>
    </row>
    <row r="24" spans="1:12" ht="17" x14ac:dyDescent="0.4">
      <c r="A24" s="13" t="s">
        <v>34</v>
      </c>
      <c r="B24" s="15" t="s">
        <v>35</v>
      </c>
      <c r="C24" s="41">
        <v>0.6</v>
      </c>
      <c r="D24" s="48"/>
      <c r="E24" s="16"/>
      <c r="F24" s="30" t="s">
        <v>23</v>
      </c>
      <c r="G24" s="27">
        <f>$D21*$D23*$C24*0.001*$C13/7</f>
        <v>7.6800000000000002E-3</v>
      </c>
      <c r="H24" s="21">
        <f>$B$8*G24</f>
        <v>0.61440000000000006</v>
      </c>
      <c r="I24" s="22">
        <f>H24/$G$9</f>
        <v>0.98214822826598047</v>
      </c>
      <c r="J24" s="27">
        <f>$D22*$D23*$C24*0.001*$C13/7</f>
        <v>9.6000000000000002E-2</v>
      </c>
      <c r="K24" s="28">
        <f>$B$8*J24</f>
        <v>7.68</v>
      </c>
      <c r="L24" s="58">
        <f>K24/$G$10</f>
        <v>0.99854801133671534</v>
      </c>
    </row>
    <row r="25" spans="1:12" ht="17" x14ac:dyDescent="0.4">
      <c r="A25" s="13" t="s">
        <v>175</v>
      </c>
      <c r="B25" s="135" t="s">
        <v>176</v>
      </c>
      <c r="C25" s="15">
        <v>16</v>
      </c>
      <c r="D25" s="41">
        <v>10.1</v>
      </c>
      <c r="E25" s="16"/>
      <c r="F25" s="60" t="s">
        <v>26</v>
      </c>
      <c r="G25" s="65">
        <f>D25*D27*$B$9*0.000001*$C13/7</f>
        <v>2.9087999999999996E-6</v>
      </c>
      <c r="H25" s="62">
        <f>$B$8*G25</f>
        <v>2.3270399999999997E-4</v>
      </c>
      <c r="I25" s="63">
        <f>H25/$G$9</f>
        <v>3.7198864145574005E-4</v>
      </c>
      <c r="J25" s="65"/>
      <c r="K25" s="66">
        <f>H25</f>
        <v>2.3270399999999997E-4</v>
      </c>
      <c r="L25" s="64">
        <f>K25/$G$10</f>
        <v>3.0256004743502472E-5</v>
      </c>
    </row>
    <row r="26" spans="1:12" ht="17" x14ac:dyDescent="0.4">
      <c r="A26" s="52" t="s">
        <v>174</v>
      </c>
      <c r="B26" s="53" t="s">
        <v>177</v>
      </c>
      <c r="C26" s="53">
        <v>13.4</v>
      </c>
      <c r="D26" s="54"/>
      <c r="E26" s="16"/>
      <c r="F26" s="131"/>
      <c r="G26" s="132"/>
      <c r="H26" s="133"/>
      <c r="I26" s="134"/>
      <c r="J26" s="132"/>
      <c r="K26" s="133"/>
      <c r="L26" s="134"/>
    </row>
    <row r="27" spans="1:12" ht="16.5" x14ac:dyDescent="0.35">
      <c r="A27" s="52" t="s">
        <v>36</v>
      </c>
      <c r="B27" s="53" t="s">
        <v>49</v>
      </c>
      <c r="C27" s="53">
        <f>1.64/20</f>
        <v>8.199999999999999E-2</v>
      </c>
      <c r="D27" s="54">
        <f>1.92/10</f>
        <v>0.192</v>
      </c>
      <c r="E27" s="16"/>
    </row>
    <row r="28" spans="1:12" ht="16.5" x14ac:dyDescent="0.35">
      <c r="A28" s="3"/>
      <c r="B28" s="16"/>
      <c r="C28" s="16"/>
      <c r="D28" s="16"/>
      <c r="E28" s="16"/>
    </row>
    <row r="29" spans="1:12" ht="15" customHeight="1" x14ac:dyDescent="0.4">
      <c r="A29" s="109" t="s">
        <v>37</v>
      </c>
      <c r="B29" s="4"/>
      <c r="C29" s="4"/>
      <c r="D29" s="4"/>
      <c r="E29" s="1"/>
      <c r="F29" s="109" t="s">
        <v>114</v>
      </c>
      <c r="G29" s="124" t="s">
        <v>97</v>
      </c>
    </row>
    <row r="30" spans="1:12" x14ac:dyDescent="0.35">
      <c r="E30" s="1"/>
    </row>
    <row r="31" spans="1:12" x14ac:dyDescent="0.35">
      <c r="E31" s="1"/>
    </row>
  </sheetData>
  <mergeCells count="4">
    <mergeCell ref="A1:L1"/>
    <mergeCell ref="A2:L2"/>
    <mergeCell ref="A6:B6"/>
    <mergeCell ref="F14:L14"/>
  </mergeCells>
  <hyperlinks>
    <hyperlink ref="A11" location="'Exposure Parameters'!A1" display="EXPOSURE PARAMETERS" xr:uid="{3EDC570C-B44E-46BA-B436-4714140752A9}"/>
    <hyperlink ref="H6" location="Output!A1" display="OUTPUT" xr:uid="{EC770126-FCFA-4B20-9282-330940F8BE12}"/>
    <hyperlink ref="F14:L14" location="Pathways!A1" display="PATHWAYS" xr:uid="{51D33B23-E514-4082-8FBD-07EEED73A3D2}"/>
    <hyperlink ref="A29" location="References!A1" display="Click here for REFERENCES" xr:uid="{8C7B92F9-801A-4DEF-A4E1-EACE127C613B}"/>
    <hyperlink ref="F29" location="Equations!A1" display="Click here for Equations" xr:uid="{C5667B02-7C9D-47A3-8EE1-D872F7FDEDFF}"/>
    <hyperlink ref="A4" location="'Users Guide to Leadspread 9'!A1" display="USERS GUIDE to Leadspread Version 9.1" xr:uid="{E23AE937-7B44-4C53-B92E-8E2690D2D6EF}"/>
  </hyperlinks>
  <pageMargins left="0.25" right="0.25" top="0.75" bottom="0.75" header="0.3" footer="0.3"/>
  <pageSetup scale="54" orientation="landscape" horizontalDpi="4294967295" verticalDpi="4294967295" r:id="rId1"/>
  <legacyDrawing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DD37E-CE16-C943-8F3A-9885CA40565B}">
  <dimension ref="A1:A118"/>
  <sheetViews>
    <sheetView topLeftCell="A52" zoomScaleNormal="100" workbookViewId="0">
      <selection activeCell="A57" sqref="A57"/>
    </sheetView>
  </sheetViews>
  <sheetFormatPr defaultColWidth="11.453125" defaultRowHeight="14.5" x14ac:dyDescent="0.35"/>
  <cols>
    <col min="1" max="1" width="85.90625" style="40" customWidth="1"/>
  </cols>
  <sheetData>
    <row r="1" spans="1:1" ht="18" x14ac:dyDescent="0.4">
      <c r="A1" s="38" t="s">
        <v>219</v>
      </c>
    </row>
    <row r="2" spans="1:1" ht="401.5" customHeight="1" x14ac:dyDescent="0.35">
      <c r="A2" s="115" t="s">
        <v>237</v>
      </c>
    </row>
    <row r="3" spans="1:1" ht="190.4" customHeight="1" x14ac:dyDescent="0.35">
      <c r="A3" s="115" t="s">
        <v>224</v>
      </c>
    </row>
    <row r="4" spans="1:1" ht="55" customHeight="1" x14ac:dyDescent="0.35">
      <c r="A4" s="115" t="s">
        <v>142</v>
      </c>
    </row>
    <row r="5" spans="1:1" ht="18" x14ac:dyDescent="0.4">
      <c r="A5" s="34" t="s">
        <v>9</v>
      </c>
    </row>
    <row r="6" spans="1:1" ht="18" x14ac:dyDescent="0.4">
      <c r="A6" s="38" t="s">
        <v>44</v>
      </c>
    </row>
    <row r="7" spans="1:1" ht="40" customHeight="1" x14ac:dyDescent="0.35">
      <c r="A7" s="116" t="s">
        <v>45</v>
      </c>
    </row>
    <row r="8" spans="1:1" ht="39" customHeight="1" x14ac:dyDescent="0.35">
      <c r="A8" s="116" t="s">
        <v>225</v>
      </c>
    </row>
    <row r="9" spans="1:1" ht="40" customHeight="1" x14ac:dyDescent="0.35">
      <c r="A9" s="116" t="s">
        <v>46</v>
      </c>
    </row>
    <row r="10" spans="1:1" ht="209" customHeight="1" x14ac:dyDescent="0.35">
      <c r="A10" s="116" t="s">
        <v>215</v>
      </c>
    </row>
    <row r="11" spans="1:1" ht="15.5" x14ac:dyDescent="0.35">
      <c r="A11" s="116"/>
    </row>
    <row r="12" spans="1:1" ht="54.65" customHeight="1" x14ac:dyDescent="0.35">
      <c r="A12" s="116" t="s">
        <v>226</v>
      </c>
    </row>
    <row r="13" spans="1:1" ht="42" customHeight="1" x14ac:dyDescent="0.35">
      <c r="A13" s="116" t="s">
        <v>227</v>
      </c>
    </row>
    <row r="14" spans="1:1" ht="55" customHeight="1" x14ac:dyDescent="0.35">
      <c r="A14" s="116" t="s">
        <v>228</v>
      </c>
    </row>
    <row r="15" spans="1:1" ht="37" customHeight="1" x14ac:dyDescent="0.35">
      <c r="A15" s="118" t="s">
        <v>229</v>
      </c>
    </row>
    <row r="16" spans="1:1" ht="38.15" customHeight="1" x14ac:dyDescent="0.35">
      <c r="A16" s="118" t="s">
        <v>230</v>
      </c>
    </row>
    <row r="17" spans="1:1" ht="70" customHeight="1" x14ac:dyDescent="0.35">
      <c r="A17" s="118" t="s">
        <v>214</v>
      </c>
    </row>
    <row r="18" spans="1:1" ht="69" customHeight="1" x14ac:dyDescent="0.35">
      <c r="A18" s="118" t="s">
        <v>213</v>
      </c>
    </row>
    <row r="19" spans="1:1" ht="78" customHeight="1" x14ac:dyDescent="0.35">
      <c r="A19" s="118" t="s">
        <v>168</v>
      </c>
    </row>
    <row r="20" spans="1:1" ht="78.650000000000006" customHeight="1" x14ac:dyDescent="0.35">
      <c r="A20" s="118" t="s">
        <v>169</v>
      </c>
    </row>
    <row r="21" spans="1:1" ht="38.15" customHeight="1" x14ac:dyDescent="0.35">
      <c r="A21" s="116" t="s">
        <v>207</v>
      </c>
    </row>
    <row r="22" spans="1:1" ht="64.400000000000006" customHeight="1" x14ac:dyDescent="0.35">
      <c r="A22" s="116" t="s">
        <v>54</v>
      </c>
    </row>
    <row r="23" spans="1:1" ht="38.15" customHeight="1" x14ac:dyDescent="0.35">
      <c r="A23" s="116" t="s">
        <v>171</v>
      </c>
    </row>
    <row r="24" spans="1:1" ht="55" customHeight="1" x14ac:dyDescent="0.35">
      <c r="A24" s="116" t="s">
        <v>47</v>
      </c>
    </row>
    <row r="25" spans="1:1" ht="66" customHeight="1" x14ac:dyDescent="0.35">
      <c r="A25" s="116" t="s">
        <v>209</v>
      </c>
    </row>
    <row r="26" spans="1:1" ht="34.4" customHeight="1" x14ac:dyDescent="0.35">
      <c r="A26" s="116" t="s">
        <v>210</v>
      </c>
    </row>
    <row r="27" spans="1:1" ht="130.4" customHeight="1" x14ac:dyDescent="0.35">
      <c r="A27" s="118" t="s">
        <v>211</v>
      </c>
    </row>
    <row r="28" spans="1:1" ht="127.4" customHeight="1" x14ac:dyDescent="0.35">
      <c r="A28" s="118" t="s">
        <v>212</v>
      </c>
    </row>
    <row r="29" spans="1:1" ht="17.5" x14ac:dyDescent="0.35">
      <c r="A29" s="35"/>
    </row>
    <row r="30" spans="1:1" ht="18" x14ac:dyDescent="0.4">
      <c r="A30" s="119" t="s">
        <v>2</v>
      </c>
    </row>
    <row r="31" spans="1:1" ht="74.150000000000006" customHeight="1" x14ac:dyDescent="0.35">
      <c r="A31" s="120" t="s">
        <v>147</v>
      </c>
    </row>
    <row r="32" spans="1:1" ht="76" customHeight="1" x14ac:dyDescent="0.35">
      <c r="A32" s="121" t="s">
        <v>148</v>
      </c>
    </row>
    <row r="33" spans="1:1" ht="17.5" x14ac:dyDescent="0.35">
      <c r="A33" s="122"/>
    </row>
    <row r="34" spans="1:1" ht="18" x14ac:dyDescent="0.4">
      <c r="A34" s="38" t="s">
        <v>10</v>
      </c>
    </row>
    <row r="35" spans="1:1" ht="58" customHeight="1" x14ac:dyDescent="0.35">
      <c r="A35" s="120" t="s">
        <v>149</v>
      </c>
    </row>
    <row r="36" spans="1:1" ht="57" customHeight="1" x14ac:dyDescent="0.35">
      <c r="A36" s="120" t="s">
        <v>150</v>
      </c>
    </row>
    <row r="37" spans="1:1" ht="39" customHeight="1" x14ac:dyDescent="0.35">
      <c r="A37" s="120" t="s">
        <v>151</v>
      </c>
    </row>
    <row r="38" spans="1:1" ht="38.15" customHeight="1" x14ac:dyDescent="0.35">
      <c r="A38" s="120" t="s">
        <v>152</v>
      </c>
    </row>
    <row r="39" spans="1:1" ht="15" customHeight="1" x14ac:dyDescent="0.35">
      <c r="A39" s="36"/>
    </row>
    <row r="40" spans="1:1" ht="69.650000000000006" customHeight="1" x14ac:dyDescent="0.35">
      <c r="A40" s="117" t="s">
        <v>173</v>
      </c>
    </row>
    <row r="41" spans="1:1" ht="69.650000000000006" customHeight="1" x14ac:dyDescent="0.35">
      <c r="A41" s="117"/>
    </row>
    <row r="42" spans="1:1" ht="15" customHeight="1" x14ac:dyDescent="0.35">
      <c r="A42" s="36"/>
    </row>
    <row r="43" spans="1:1" ht="22.75" customHeight="1" x14ac:dyDescent="0.35">
      <c r="A43" s="37" t="s">
        <v>65</v>
      </c>
    </row>
    <row r="44" spans="1:1" ht="38.15" customHeight="1" x14ac:dyDescent="0.35">
      <c r="A44" s="117" t="s">
        <v>144</v>
      </c>
    </row>
    <row r="45" spans="1:1" ht="74.150000000000006" customHeight="1" x14ac:dyDescent="0.35">
      <c r="A45" s="117" t="s">
        <v>56</v>
      </c>
    </row>
    <row r="46" spans="1:1" ht="62.5" customHeight="1" x14ac:dyDescent="0.35">
      <c r="A46" s="117" t="s">
        <v>57</v>
      </c>
    </row>
    <row r="47" spans="1:1" ht="77.150000000000006" customHeight="1" x14ac:dyDescent="0.35">
      <c r="A47" s="117" t="s">
        <v>58</v>
      </c>
    </row>
    <row r="48" spans="1:1" ht="39" customHeight="1" x14ac:dyDescent="0.35">
      <c r="A48" s="117" t="s">
        <v>59</v>
      </c>
    </row>
    <row r="49" spans="1:1" ht="45" customHeight="1" x14ac:dyDescent="0.35">
      <c r="A49" s="117" t="s">
        <v>60</v>
      </c>
    </row>
    <row r="50" spans="1:1" ht="42" customHeight="1" x14ac:dyDescent="0.35">
      <c r="A50" s="117" t="s">
        <v>221</v>
      </c>
    </row>
    <row r="51" spans="1:1" ht="61" customHeight="1" x14ac:dyDescent="0.35">
      <c r="A51" s="117" t="s">
        <v>61</v>
      </c>
    </row>
    <row r="52" spans="1:1" ht="54" customHeight="1" x14ac:dyDescent="0.35">
      <c r="A52" s="117" t="s">
        <v>203</v>
      </c>
    </row>
    <row r="53" spans="1:1" ht="50.5" customHeight="1" x14ac:dyDescent="0.35">
      <c r="A53" s="117" t="s">
        <v>242</v>
      </c>
    </row>
    <row r="54" spans="1:1" ht="50.5" customHeight="1" x14ac:dyDescent="0.35">
      <c r="A54" s="117" t="s">
        <v>241</v>
      </c>
    </row>
    <row r="55" spans="1:1" ht="39" customHeight="1" x14ac:dyDescent="0.35">
      <c r="A55" s="117" t="s">
        <v>222</v>
      </c>
    </row>
    <row r="56" spans="1:1" ht="39" customHeight="1" x14ac:dyDescent="0.35">
      <c r="A56" s="117" t="s">
        <v>243</v>
      </c>
    </row>
    <row r="57" spans="1:1" ht="39" customHeight="1" x14ac:dyDescent="0.35">
      <c r="A57" s="117" t="s">
        <v>244</v>
      </c>
    </row>
    <row r="58" spans="1:1" ht="61" customHeight="1" x14ac:dyDescent="0.35">
      <c r="A58" s="117" t="s">
        <v>62</v>
      </c>
    </row>
    <row r="59" spans="1:1" ht="49.75" customHeight="1" x14ac:dyDescent="0.35">
      <c r="A59" s="117" t="s">
        <v>63</v>
      </c>
    </row>
    <row r="60" spans="1:1" ht="49.75" customHeight="1" x14ac:dyDescent="0.35">
      <c r="A60" s="117" t="s">
        <v>202</v>
      </c>
    </row>
    <row r="61" spans="1:1" ht="38.15" customHeight="1" x14ac:dyDescent="0.35">
      <c r="A61" s="117" t="s">
        <v>64</v>
      </c>
    </row>
    <row r="62" spans="1:1" ht="38.15" customHeight="1" x14ac:dyDescent="0.35">
      <c r="A62" s="117"/>
    </row>
    <row r="63" spans="1:1" ht="38.15" customHeight="1" x14ac:dyDescent="0.35">
      <c r="A63" s="117"/>
    </row>
    <row r="64" spans="1:1" ht="15" customHeight="1" x14ac:dyDescent="0.35">
      <c r="A64" s="117"/>
    </row>
    <row r="65" spans="1:1" ht="25" customHeight="1" x14ac:dyDescent="0.4">
      <c r="A65" s="38" t="s">
        <v>99</v>
      </c>
    </row>
    <row r="66" spans="1:1" ht="20" customHeight="1" x14ac:dyDescent="0.35">
      <c r="A66" s="36" t="s">
        <v>140</v>
      </c>
    </row>
    <row r="67" spans="1:1" ht="19" customHeight="1" x14ac:dyDescent="0.35">
      <c r="A67" s="91" t="s">
        <v>98</v>
      </c>
    </row>
    <row r="68" spans="1:1" ht="15.5" x14ac:dyDescent="0.35">
      <c r="A68" s="117" t="s">
        <v>118</v>
      </c>
    </row>
    <row r="69" spans="1:1" ht="15.5" x14ac:dyDescent="0.35">
      <c r="A69" s="117" t="s">
        <v>119</v>
      </c>
    </row>
    <row r="70" spans="1:1" ht="15.5" x14ac:dyDescent="0.35">
      <c r="A70" s="117" t="s">
        <v>132</v>
      </c>
    </row>
    <row r="71" spans="1:1" ht="15.5" x14ac:dyDescent="0.35">
      <c r="A71" s="117" t="s">
        <v>120</v>
      </c>
    </row>
    <row r="72" spans="1:1" ht="15.5" x14ac:dyDescent="0.35">
      <c r="A72" s="117" t="s">
        <v>121</v>
      </c>
    </row>
    <row r="73" spans="1:1" ht="15.5" x14ac:dyDescent="0.35">
      <c r="A73" s="117"/>
    </row>
    <row r="74" spans="1:1" ht="15" customHeight="1" x14ac:dyDescent="0.35">
      <c r="A74" s="138" t="s">
        <v>122</v>
      </c>
    </row>
    <row r="75" spans="1:1" ht="21.5" customHeight="1" x14ac:dyDescent="0.35">
      <c r="A75" s="117" t="s">
        <v>133</v>
      </c>
    </row>
    <row r="76" spans="1:1" ht="15" customHeight="1" x14ac:dyDescent="0.35">
      <c r="A76" s="117"/>
    </row>
    <row r="77" spans="1:1" ht="15.5" x14ac:dyDescent="0.35">
      <c r="A77" s="138" t="s">
        <v>123</v>
      </c>
    </row>
    <row r="78" spans="1:1" ht="15.5" x14ac:dyDescent="0.35">
      <c r="A78" s="117" t="s">
        <v>141</v>
      </c>
    </row>
    <row r="79" spans="1:1" ht="15.5" x14ac:dyDescent="0.35">
      <c r="A79" s="117" t="s">
        <v>124</v>
      </c>
    </row>
    <row r="80" spans="1:1" ht="15.5" x14ac:dyDescent="0.35">
      <c r="A80" s="117" t="s">
        <v>125</v>
      </c>
    </row>
    <row r="81" spans="1:1" ht="15.5" x14ac:dyDescent="0.35">
      <c r="A81" s="117"/>
    </row>
    <row r="82" spans="1:1" ht="15.5" x14ac:dyDescent="0.35">
      <c r="A82" s="138" t="s">
        <v>126</v>
      </c>
    </row>
    <row r="83" spans="1:1" ht="15.5" x14ac:dyDescent="0.35">
      <c r="A83" s="117" t="s">
        <v>180</v>
      </c>
    </row>
    <row r="84" spans="1:1" ht="15.5" x14ac:dyDescent="0.35">
      <c r="A84" s="117" t="s">
        <v>181</v>
      </c>
    </row>
    <row r="85" spans="1:1" ht="15.5" x14ac:dyDescent="0.35">
      <c r="A85" s="117" t="s">
        <v>182</v>
      </c>
    </row>
    <row r="86" spans="1:1" ht="15.5" x14ac:dyDescent="0.35">
      <c r="A86" s="117" t="s">
        <v>183</v>
      </c>
    </row>
    <row r="87" spans="1:1" ht="15.5" x14ac:dyDescent="0.35">
      <c r="A87" s="117" t="s">
        <v>184</v>
      </c>
    </row>
    <row r="88" spans="1:1" ht="15.5" x14ac:dyDescent="0.35">
      <c r="A88" s="117" t="s">
        <v>185</v>
      </c>
    </row>
    <row r="89" spans="1:1" ht="15.5" x14ac:dyDescent="0.35">
      <c r="A89" s="117" t="s">
        <v>186</v>
      </c>
    </row>
    <row r="90" spans="1:1" ht="15.5" x14ac:dyDescent="0.35">
      <c r="A90" s="117" t="s">
        <v>187</v>
      </c>
    </row>
    <row r="91" spans="1:1" ht="15.5" x14ac:dyDescent="0.35">
      <c r="A91" s="117" t="s">
        <v>188</v>
      </c>
    </row>
    <row r="92" spans="1:1" ht="15.5" x14ac:dyDescent="0.35">
      <c r="A92" s="117" t="s">
        <v>189</v>
      </c>
    </row>
    <row r="93" spans="1:1" ht="15.5" x14ac:dyDescent="0.35">
      <c r="A93" s="117" t="s">
        <v>190</v>
      </c>
    </row>
    <row r="94" spans="1:1" ht="15.5" x14ac:dyDescent="0.35">
      <c r="A94" s="117" t="s">
        <v>191</v>
      </c>
    </row>
    <row r="95" spans="1:1" ht="15.5" x14ac:dyDescent="0.35">
      <c r="A95" s="117" t="s">
        <v>192</v>
      </c>
    </row>
    <row r="96" spans="1:1" ht="15.5" x14ac:dyDescent="0.35">
      <c r="A96" s="117" t="s">
        <v>193</v>
      </c>
    </row>
    <row r="97" spans="1:1" ht="15.5" x14ac:dyDescent="0.35">
      <c r="A97" s="117" t="s">
        <v>194</v>
      </c>
    </row>
    <row r="98" spans="1:1" ht="15.5" x14ac:dyDescent="0.35">
      <c r="A98" s="117" t="s">
        <v>195</v>
      </c>
    </row>
    <row r="99" spans="1:1" ht="15.5" x14ac:dyDescent="0.35">
      <c r="A99" s="117" t="s">
        <v>196</v>
      </c>
    </row>
    <row r="100" spans="1:1" ht="15.5" x14ac:dyDescent="0.35">
      <c r="A100" s="117" t="s">
        <v>197</v>
      </c>
    </row>
    <row r="101" spans="1:1" ht="15.5" x14ac:dyDescent="0.35">
      <c r="A101" s="117" t="s">
        <v>198</v>
      </c>
    </row>
    <row r="102" spans="1:1" ht="15.5" x14ac:dyDescent="0.35">
      <c r="A102" s="117" t="s">
        <v>199</v>
      </c>
    </row>
    <row r="103" spans="1:1" ht="15.5" x14ac:dyDescent="0.35">
      <c r="A103" s="117" t="s">
        <v>200</v>
      </c>
    </row>
    <row r="104" spans="1:1" ht="15.5" x14ac:dyDescent="0.35">
      <c r="A104" s="117" t="s">
        <v>201</v>
      </c>
    </row>
    <row r="105" spans="1:1" ht="15.5" x14ac:dyDescent="0.35">
      <c r="A105" s="117"/>
    </row>
    <row r="106" spans="1:1" ht="15.5" x14ac:dyDescent="0.35">
      <c r="A106" s="117"/>
    </row>
    <row r="107" spans="1:1" ht="15.5" x14ac:dyDescent="0.35">
      <c r="A107" s="117"/>
    </row>
    <row r="108" spans="1:1" ht="15.5" x14ac:dyDescent="0.35">
      <c r="A108" s="117"/>
    </row>
    <row r="109" spans="1:1" ht="15.5" x14ac:dyDescent="0.35">
      <c r="A109" s="117"/>
    </row>
    <row r="110" spans="1:1" ht="17.5" x14ac:dyDescent="0.35">
      <c r="A110" s="127" t="s">
        <v>67</v>
      </c>
    </row>
    <row r="111" spans="1:1" ht="17.5" x14ac:dyDescent="0.35">
      <c r="A111" s="125" t="s">
        <v>156</v>
      </c>
    </row>
    <row r="112" spans="1:1" ht="17.5" x14ac:dyDescent="0.35">
      <c r="A112" s="125" t="s">
        <v>153</v>
      </c>
    </row>
    <row r="113" spans="1:1" ht="17.5" x14ac:dyDescent="0.35">
      <c r="A113" s="125" t="s">
        <v>157</v>
      </c>
    </row>
    <row r="114" spans="1:1" ht="17.5" x14ac:dyDescent="0.35">
      <c r="A114" s="125" t="s">
        <v>158</v>
      </c>
    </row>
    <row r="115" spans="1:1" ht="17.5" x14ac:dyDescent="0.35">
      <c r="A115" s="125" t="s">
        <v>159</v>
      </c>
    </row>
    <row r="116" spans="1:1" ht="17.5" x14ac:dyDescent="0.35">
      <c r="A116" s="125" t="s">
        <v>160</v>
      </c>
    </row>
    <row r="117" spans="1:1" ht="17.5" x14ac:dyDescent="0.35">
      <c r="A117" s="125" t="s">
        <v>154</v>
      </c>
    </row>
    <row r="118" spans="1:1" ht="17.5" x14ac:dyDescent="0.35">
      <c r="A118" s="125" t="s">
        <v>155</v>
      </c>
    </row>
  </sheetData>
  <hyperlinks>
    <hyperlink ref="A110" location="Click_here_for_REFERENCES" display="Return to Spreadsheet Cell" xr:uid="{1BD36454-84E9-44B3-BFE7-809320BF4FBB}"/>
    <hyperlink ref="A112" location="'Users Guide to Leadspread 9'!A1" display="Go to Users Guide to Leadspread 9" xr:uid="{F489D504-2233-4297-A59F-80D927B7712E}"/>
    <hyperlink ref="A113:A116" location="'Users Guide to Leadspread 9'!A1" display="Go to Users Guide to Leadspread 9" xr:uid="{9FE0F0B9-4280-4724-AE72-B44C0E7F286D}"/>
    <hyperlink ref="A113" location="Pathways!A1" display="Go to LeadSpread 9 Pathways" xr:uid="{046AA963-4BD5-45B7-A321-6D8A4E43DD6C}"/>
    <hyperlink ref="A114" location="Output!A1" display="Go to LeadSpread 9 Output" xr:uid="{981693F2-4CEC-4B71-BB67-DA323BA87250}"/>
    <hyperlink ref="A115" location="'Exposure Parameters'!A1" display="Go to LeadSpread 9 Exposure Parameters" xr:uid="{C2B0C156-2426-4B97-B491-BD0408EF44CD}"/>
    <hyperlink ref="A116" location="Equations!A1" display="Go to LeadSpread 9 Equations" xr:uid="{B6E7BB03-7737-471D-A2AB-ACAF180D098D}"/>
    <hyperlink ref="A117" location="References!A1" display="Go to LeadSpread 9 References" xr:uid="{1A5BF695-0A42-4482-A731-368B9CB831B3}"/>
    <hyperlink ref="A118" location="'All Notes'!A1" display="Go to All Notes" xr:uid="{942FDB4D-0143-46A0-8F88-807540178309}"/>
    <hyperlink ref="A111" location="'LeadSpread-9 Spreadsheet'!A1" display="Return to Top of LeadSpread 9 Spreadsheet" xr:uid="{A85D27F6-40F0-46B9-9B57-A8211188EF7E}"/>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9D8AC-84BB-8E45-B834-1E8A69890FC3}">
  <dimension ref="A1:L30"/>
  <sheetViews>
    <sheetView topLeftCell="A11" zoomScaleNormal="100" workbookViewId="0">
      <selection activeCell="A26" sqref="A26"/>
    </sheetView>
  </sheetViews>
  <sheetFormatPr defaultColWidth="10.81640625" defaultRowHeight="14.5" x14ac:dyDescent="0.35"/>
  <cols>
    <col min="1" max="1" width="82.54296875" style="40" customWidth="1"/>
  </cols>
  <sheetData>
    <row r="1" spans="1:12" s="40" customFormat="1" ht="18.5" x14ac:dyDescent="0.45">
      <c r="A1" s="38" t="s">
        <v>217</v>
      </c>
      <c r="B1" s="32"/>
      <c r="C1" s="32"/>
      <c r="D1" s="32"/>
      <c r="E1" s="32"/>
      <c r="F1" s="32"/>
      <c r="G1" s="32"/>
      <c r="H1" s="32"/>
      <c r="I1" s="32"/>
      <c r="J1" s="32"/>
      <c r="K1" s="32"/>
      <c r="L1" s="32"/>
    </row>
    <row r="2" spans="1:12" s="40" customFormat="1" ht="51" customHeight="1" x14ac:dyDescent="0.45">
      <c r="A2" s="115" t="s">
        <v>108</v>
      </c>
      <c r="B2" s="32"/>
      <c r="C2" s="32"/>
      <c r="D2" s="32"/>
      <c r="E2" s="32"/>
      <c r="F2" s="32"/>
      <c r="G2" s="32"/>
      <c r="H2" s="32"/>
      <c r="I2" s="32"/>
      <c r="J2" s="32"/>
      <c r="K2" s="32"/>
      <c r="L2" s="32"/>
    </row>
    <row r="3" spans="1:12" s="40" customFormat="1" ht="71.5" customHeight="1" x14ac:dyDescent="0.45">
      <c r="A3" s="115" t="s">
        <v>235</v>
      </c>
      <c r="B3" s="32"/>
      <c r="C3" s="32"/>
      <c r="D3" s="32"/>
      <c r="E3" s="32"/>
      <c r="F3" s="32"/>
      <c r="G3" s="32"/>
      <c r="H3" s="32"/>
      <c r="I3" s="32"/>
      <c r="J3" s="32"/>
      <c r="K3" s="32"/>
      <c r="L3" s="32"/>
    </row>
    <row r="4" spans="1:12" s="40" customFormat="1" ht="44.5" customHeight="1" x14ac:dyDescent="0.45">
      <c r="A4" s="115" t="s">
        <v>204</v>
      </c>
      <c r="B4" s="32"/>
      <c r="C4" s="32"/>
      <c r="D4" s="32"/>
      <c r="E4" s="32"/>
      <c r="F4" s="32"/>
      <c r="G4" s="32"/>
      <c r="H4" s="32"/>
      <c r="I4" s="32"/>
      <c r="J4" s="32"/>
      <c r="K4" s="32"/>
      <c r="L4" s="32"/>
    </row>
    <row r="5" spans="1:12" s="40" customFormat="1" ht="67.75" customHeight="1" x14ac:dyDescent="0.45">
      <c r="A5" s="115" t="s">
        <v>145</v>
      </c>
      <c r="B5" s="32"/>
      <c r="C5" s="32"/>
      <c r="D5" s="32"/>
      <c r="E5" s="32"/>
      <c r="F5" s="32"/>
      <c r="G5" s="32"/>
      <c r="H5" s="32"/>
      <c r="I5" s="32"/>
      <c r="J5" s="32"/>
      <c r="K5" s="32"/>
      <c r="L5" s="32"/>
    </row>
    <row r="6" spans="1:12" s="40" customFormat="1" ht="38.15" customHeight="1" x14ac:dyDescent="0.45">
      <c r="A6" s="115" t="s">
        <v>205</v>
      </c>
      <c r="B6" s="32"/>
      <c r="C6" s="32"/>
      <c r="D6" s="32"/>
      <c r="E6" s="32"/>
      <c r="F6" s="32"/>
      <c r="G6" s="32"/>
      <c r="H6" s="32"/>
      <c r="I6" s="32"/>
      <c r="J6" s="32"/>
      <c r="K6" s="32"/>
      <c r="L6" s="32"/>
    </row>
    <row r="7" spans="1:12" s="40" customFormat="1" ht="51" customHeight="1" x14ac:dyDescent="0.45">
      <c r="A7" s="115" t="s">
        <v>109</v>
      </c>
      <c r="B7" s="32"/>
      <c r="C7" s="32"/>
      <c r="D7" s="32"/>
      <c r="E7" s="32"/>
      <c r="F7" s="32"/>
      <c r="G7" s="32"/>
      <c r="H7" s="32"/>
      <c r="I7" s="32"/>
      <c r="J7" s="32"/>
      <c r="K7" s="32"/>
      <c r="L7" s="32"/>
    </row>
    <row r="8" spans="1:12" s="40" customFormat="1" ht="55" customHeight="1" x14ac:dyDescent="0.45">
      <c r="A8" s="115" t="s">
        <v>110</v>
      </c>
      <c r="B8" s="32"/>
      <c r="C8" s="32"/>
      <c r="D8" s="32"/>
      <c r="E8" s="32"/>
      <c r="F8" s="32"/>
      <c r="G8" s="32"/>
      <c r="H8" s="32"/>
      <c r="I8" s="32"/>
      <c r="J8" s="32"/>
      <c r="K8" s="32"/>
      <c r="L8" s="32"/>
    </row>
    <row r="9" spans="1:12" s="40" customFormat="1" ht="39" customHeight="1" x14ac:dyDescent="0.45">
      <c r="A9" s="115" t="s">
        <v>223</v>
      </c>
      <c r="B9" s="32"/>
      <c r="C9" s="32"/>
      <c r="D9" s="32"/>
      <c r="E9" s="32"/>
      <c r="F9" s="32"/>
      <c r="G9" s="32"/>
      <c r="H9" s="32"/>
      <c r="I9" s="32"/>
      <c r="J9" s="32"/>
      <c r="K9" s="32"/>
      <c r="L9" s="32"/>
    </row>
    <row r="10" spans="1:12" s="40" customFormat="1" ht="38.15" customHeight="1" x14ac:dyDescent="0.45">
      <c r="A10" s="115" t="s">
        <v>236</v>
      </c>
      <c r="B10" s="32"/>
      <c r="C10" s="32"/>
      <c r="D10" s="32"/>
      <c r="E10" s="32"/>
      <c r="F10" s="32"/>
      <c r="G10" s="32"/>
      <c r="H10" s="32"/>
      <c r="I10" s="32"/>
      <c r="J10" s="32"/>
      <c r="K10" s="32"/>
      <c r="L10" s="32"/>
    </row>
    <row r="11" spans="1:12" s="40" customFormat="1" ht="38.15" customHeight="1" x14ac:dyDescent="0.45">
      <c r="A11" s="115" t="s">
        <v>68</v>
      </c>
      <c r="B11" s="32"/>
      <c r="C11" s="32"/>
      <c r="D11" s="32"/>
      <c r="E11" s="32"/>
      <c r="F11" s="32"/>
      <c r="G11" s="32"/>
      <c r="H11" s="32"/>
      <c r="I11" s="32"/>
      <c r="J11" s="32"/>
      <c r="K11" s="32"/>
      <c r="L11" s="32"/>
    </row>
    <row r="12" spans="1:12" s="40" customFormat="1" ht="55.4" customHeight="1" x14ac:dyDescent="0.45">
      <c r="A12" s="115" t="s">
        <v>170</v>
      </c>
      <c r="B12" s="32"/>
      <c r="C12" s="32"/>
      <c r="D12" s="32"/>
      <c r="E12" s="32"/>
      <c r="F12" s="32"/>
      <c r="G12" s="32"/>
      <c r="H12" s="32"/>
      <c r="I12" s="32"/>
      <c r="J12" s="32"/>
      <c r="K12" s="32"/>
      <c r="L12" s="32"/>
    </row>
    <row r="13" spans="1:12" s="40" customFormat="1" ht="15" customHeight="1" x14ac:dyDescent="0.45">
      <c r="A13" s="35"/>
      <c r="B13" s="32"/>
      <c r="C13" s="32"/>
      <c r="D13" s="32"/>
      <c r="E13" s="32"/>
      <c r="F13" s="32"/>
      <c r="G13" s="32"/>
      <c r="H13" s="32"/>
      <c r="I13" s="32"/>
      <c r="J13" s="32"/>
      <c r="K13" s="32"/>
      <c r="L13" s="32"/>
    </row>
    <row r="14" spans="1:12" s="40" customFormat="1" ht="28" customHeight="1" x14ac:dyDescent="0.45">
      <c r="A14" s="38" t="s">
        <v>95</v>
      </c>
      <c r="B14" s="32"/>
      <c r="C14" s="32"/>
      <c r="D14" s="32"/>
      <c r="E14" s="32"/>
      <c r="F14" s="32"/>
      <c r="G14" s="32"/>
      <c r="H14" s="32"/>
      <c r="I14" s="32"/>
      <c r="J14" s="32"/>
      <c r="K14" s="32"/>
      <c r="L14" s="32"/>
    </row>
    <row r="15" spans="1:12" s="40" customFormat="1" ht="38.15" customHeight="1" x14ac:dyDescent="0.45">
      <c r="A15" s="115" t="s">
        <v>71</v>
      </c>
      <c r="B15" s="32"/>
      <c r="C15" s="32"/>
      <c r="D15" s="32"/>
      <c r="E15" s="32"/>
      <c r="F15" s="32"/>
      <c r="G15" s="32"/>
      <c r="H15" s="32"/>
      <c r="I15" s="32"/>
      <c r="J15" s="32"/>
      <c r="K15" s="32"/>
      <c r="L15" s="32"/>
    </row>
    <row r="16" spans="1:12" s="40" customFormat="1" ht="39" customHeight="1" x14ac:dyDescent="0.45">
      <c r="A16" s="115" t="s">
        <v>69</v>
      </c>
      <c r="B16" s="32"/>
      <c r="C16" s="32"/>
      <c r="D16" s="32"/>
      <c r="E16" s="32"/>
      <c r="F16" s="32"/>
      <c r="G16" s="32"/>
      <c r="H16" s="32"/>
      <c r="I16" s="32"/>
      <c r="J16" s="32"/>
      <c r="K16" s="32"/>
      <c r="L16" s="32"/>
    </row>
    <row r="17" spans="1:12" s="40" customFormat="1" ht="39" customHeight="1" x14ac:dyDescent="0.45">
      <c r="A17" s="115" t="s">
        <v>70</v>
      </c>
      <c r="B17" s="32"/>
      <c r="C17" s="32"/>
      <c r="D17" s="32"/>
      <c r="E17" s="32"/>
      <c r="F17" s="32"/>
      <c r="G17" s="32"/>
      <c r="H17" s="32"/>
      <c r="I17" s="32"/>
      <c r="J17" s="32"/>
      <c r="K17" s="32"/>
      <c r="L17" s="32"/>
    </row>
    <row r="18" spans="1:12" s="40" customFormat="1" ht="56.5" customHeight="1" x14ac:dyDescent="0.45">
      <c r="A18" s="115" t="s">
        <v>143</v>
      </c>
      <c r="B18" s="32"/>
      <c r="C18" s="32"/>
      <c r="D18" s="32"/>
      <c r="E18" s="32"/>
      <c r="F18" s="32"/>
      <c r="G18" s="32"/>
      <c r="H18" s="32"/>
      <c r="I18" s="32"/>
      <c r="J18" s="32"/>
      <c r="K18" s="32"/>
      <c r="L18" s="32"/>
    </row>
    <row r="19" spans="1:12" s="40" customFormat="1" ht="54.65" customHeight="1" x14ac:dyDescent="0.45">
      <c r="A19" s="115" t="s">
        <v>111</v>
      </c>
      <c r="B19" s="32"/>
      <c r="C19" s="32"/>
      <c r="D19" s="32"/>
      <c r="E19" s="32"/>
      <c r="F19" s="32"/>
      <c r="G19" s="32"/>
      <c r="H19" s="32"/>
      <c r="I19" s="32"/>
      <c r="J19" s="32"/>
      <c r="K19" s="32"/>
      <c r="L19" s="32"/>
    </row>
    <row r="20" spans="1:12" s="40" customFormat="1" ht="54.65" customHeight="1" x14ac:dyDescent="0.45">
      <c r="A20" s="115" t="s">
        <v>142</v>
      </c>
      <c r="B20" s="32"/>
      <c r="C20" s="32"/>
      <c r="D20" s="32"/>
      <c r="E20" s="32"/>
      <c r="F20" s="32"/>
      <c r="G20" s="32"/>
      <c r="H20" s="32"/>
      <c r="I20" s="32"/>
      <c r="J20" s="32"/>
      <c r="K20" s="32"/>
      <c r="L20" s="32"/>
    </row>
    <row r="21" spans="1:12" s="40" customFormat="1" ht="15" customHeight="1" x14ac:dyDescent="0.45">
      <c r="A21" s="115"/>
      <c r="B21" s="32"/>
      <c r="C21" s="32"/>
      <c r="D21" s="32"/>
      <c r="E21" s="32"/>
      <c r="F21" s="32"/>
      <c r="G21" s="32"/>
      <c r="H21" s="32"/>
      <c r="I21" s="32"/>
      <c r="J21" s="32"/>
      <c r="K21" s="32"/>
      <c r="L21" s="32"/>
    </row>
    <row r="22" spans="1:12" ht="17.5" x14ac:dyDescent="0.35">
      <c r="A22" s="126" t="s">
        <v>67</v>
      </c>
    </row>
    <row r="23" spans="1:12" ht="17.5" x14ac:dyDescent="0.35">
      <c r="A23" s="125" t="s">
        <v>156</v>
      </c>
    </row>
    <row r="24" spans="1:12" ht="17.5" x14ac:dyDescent="0.35">
      <c r="A24" s="125" t="s">
        <v>153</v>
      </c>
    </row>
    <row r="25" spans="1:12" ht="17.5" x14ac:dyDescent="0.35">
      <c r="A25" s="125" t="s">
        <v>157</v>
      </c>
    </row>
    <row r="26" spans="1:12" ht="17.5" x14ac:dyDescent="0.35">
      <c r="A26" s="125" t="s">
        <v>158</v>
      </c>
    </row>
    <row r="27" spans="1:12" ht="17.5" x14ac:dyDescent="0.35">
      <c r="A27" s="125" t="s">
        <v>159</v>
      </c>
    </row>
    <row r="28" spans="1:12" ht="17.5" x14ac:dyDescent="0.35">
      <c r="A28" s="125" t="s">
        <v>160</v>
      </c>
    </row>
    <row r="29" spans="1:12" ht="17.5" x14ac:dyDescent="0.35">
      <c r="A29" s="125" t="s">
        <v>154</v>
      </c>
    </row>
    <row r="30" spans="1:12" ht="17.5" x14ac:dyDescent="0.35">
      <c r="A30" s="125" t="s">
        <v>155</v>
      </c>
    </row>
  </sheetData>
  <hyperlinks>
    <hyperlink ref="A22" location="USERS_GUIDE_to_Leadspread_Version_9" display="Return to Spreadsheet Cell" xr:uid="{B6D46843-B55F-4FA0-B58F-3845CA9A772E}"/>
    <hyperlink ref="A24" location="'Users Guide to Leadspread 9'!A1" display="Go to Users Guide to Leadspread 9" xr:uid="{F21A307F-8CD5-4254-BD39-C55047F6CB1C}"/>
    <hyperlink ref="A25:A28" location="'Users Guide to Leadspread 9'!A1" display="Go to Users Guide to Leadspread 9" xr:uid="{EA107445-1AA6-4D04-9CDB-846506E5EC4F}"/>
    <hyperlink ref="A25" location="Pathways!A1" display="Go to LeadSpread 9 Pathways" xr:uid="{9EB4218B-65A6-4557-BD94-415507D882D3}"/>
    <hyperlink ref="A26" location="Output!A1" display="Go to LeadSpread 9 Output" xr:uid="{6F33032E-0420-45A3-A1E1-DF305F9B8DB3}"/>
    <hyperlink ref="A27" location="'Exposure Parameters'!A1" display="Go to LeadSpread 9 Exposure Parameters" xr:uid="{4F8D1753-A7A9-413D-B907-7F8E2F0A19CC}"/>
    <hyperlink ref="A28" location="Equations!A1" display="Go to LeadSpread 9 Equations" xr:uid="{B98259D3-CE7B-4C03-9790-5C93732A7DD0}"/>
    <hyperlink ref="A29" location="References!A1" display="Go to LeadSpread 9 References" xr:uid="{2119FE3E-C339-4CE4-B8DA-74FA5ACAA431}"/>
    <hyperlink ref="A30" location="'All Notes'!A1" display="Go to All Notes" xr:uid="{56F5D572-DA3F-41BB-9730-CE988F06C818}"/>
    <hyperlink ref="A23" location="'LeadSpread-9 Spreadsheet'!A1" display="Return to Top of LeadSpread 9 Spreadsheet" xr:uid="{1C3F9A1D-CF2B-4452-86ED-D9A2FECFE157}"/>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EDF77-B1AB-45BB-9359-09A802A7955E}">
  <dimension ref="A1:A20"/>
  <sheetViews>
    <sheetView zoomScaleNormal="100" workbookViewId="0"/>
  </sheetViews>
  <sheetFormatPr defaultColWidth="8.81640625" defaultRowHeight="14.5" x14ac:dyDescent="0.35"/>
  <cols>
    <col min="1" max="1" width="82.54296875" style="40" customWidth="1"/>
  </cols>
  <sheetData>
    <row r="1" spans="1:1" ht="18" x14ac:dyDescent="0.4">
      <c r="A1" s="38" t="s">
        <v>10</v>
      </c>
    </row>
    <row r="2" spans="1:1" ht="63" customHeight="1" x14ac:dyDescent="0.35">
      <c r="A2" s="123" t="s">
        <v>149</v>
      </c>
    </row>
    <row r="3" spans="1:1" ht="17.5" x14ac:dyDescent="0.35">
      <c r="A3" s="36"/>
    </row>
    <row r="4" spans="1:1" ht="65.150000000000006" customHeight="1" x14ac:dyDescent="0.35">
      <c r="A4" s="123" t="s">
        <v>150</v>
      </c>
    </row>
    <row r="5" spans="1:1" ht="17.5" x14ac:dyDescent="0.35">
      <c r="A5" s="36"/>
    </row>
    <row r="6" spans="1:1" ht="64" customHeight="1" x14ac:dyDescent="0.35">
      <c r="A6" s="123" t="s">
        <v>151</v>
      </c>
    </row>
    <row r="7" spans="1:1" ht="17.5" x14ac:dyDescent="0.35">
      <c r="A7" s="36"/>
    </row>
    <row r="8" spans="1:1" ht="64" customHeight="1" x14ac:dyDescent="0.35">
      <c r="A8" s="123" t="s">
        <v>152</v>
      </c>
    </row>
    <row r="9" spans="1:1" ht="18" customHeight="1" x14ac:dyDescent="0.35">
      <c r="A9" s="123"/>
    </row>
    <row r="10" spans="1:1" ht="92.5" customHeight="1" x14ac:dyDescent="0.35">
      <c r="A10" s="123" t="s">
        <v>173</v>
      </c>
    </row>
    <row r="11" spans="1:1" ht="15.65" customHeight="1" x14ac:dyDescent="0.35">
      <c r="A11" s="123"/>
    </row>
    <row r="12" spans="1:1" ht="17.5" x14ac:dyDescent="0.35">
      <c r="A12" s="126" t="s">
        <v>67</v>
      </c>
    </row>
    <row r="13" spans="1:1" ht="17.5" x14ac:dyDescent="0.35">
      <c r="A13" s="126" t="s">
        <v>156</v>
      </c>
    </row>
    <row r="14" spans="1:1" ht="17.5" x14ac:dyDescent="0.35">
      <c r="A14" s="126" t="s">
        <v>153</v>
      </c>
    </row>
    <row r="15" spans="1:1" ht="17.5" x14ac:dyDescent="0.35">
      <c r="A15" s="126" t="s">
        <v>157</v>
      </c>
    </row>
    <row r="16" spans="1:1" ht="17.5" x14ac:dyDescent="0.35">
      <c r="A16" s="126" t="s">
        <v>158</v>
      </c>
    </row>
    <row r="17" spans="1:1" ht="17.5" x14ac:dyDescent="0.35">
      <c r="A17" s="126" t="s">
        <v>159</v>
      </c>
    </row>
    <row r="18" spans="1:1" ht="17.5" x14ac:dyDescent="0.35">
      <c r="A18" s="126" t="s">
        <v>160</v>
      </c>
    </row>
    <row r="19" spans="1:1" ht="17.5" x14ac:dyDescent="0.35">
      <c r="A19" s="126" t="s">
        <v>154</v>
      </c>
    </row>
    <row r="20" spans="1:1" ht="17.5" x14ac:dyDescent="0.35">
      <c r="A20" s="126" t="s">
        <v>155</v>
      </c>
    </row>
  </sheetData>
  <hyperlinks>
    <hyperlink ref="A12" location="PATHWAYS" display="Return to Spreadsheet Cell" xr:uid="{1E4B55E7-6288-4775-90EA-21D38F284355}"/>
    <hyperlink ref="A14" location="'Users Guide to Leadspread 9'!A1" display="Go to Users Guide to Leadspread 9" xr:uid="{C0CCDAD6-82FA-4228-9DE0-DCD6C7FDF2AC}"/>
    <hyperlink ref="A15:A18" location="'Users Guide to Leadspread 9'!A1" display="Go to Users Guide to Leadspread 9" xr:uid="{F99CF299-B124-4A16-841C-F3A3B3A723F1}"/>
    <hyperlink ref="A15" location="Pathways!A1" display="Go to LeadSpread 9 Pathways" xr:uid="{050A554E-5479-4FBF-862A-F8C567A0E893}"/>
    <hyperlink ref="A16" location="Output!A1" display="Go to LeadSpread 9 Output" xr:uid="{18F592CB-3A9B-4700-BCB9-FEBA2DA10DF9}"/>
    <hyperlink ref="A17" location="'Exposure Parameters'!A1" display="Go to LeadSpread 9 Exposure Parameters" xr:uid="{C6740DB4-7FAA-49D4-85A6-D198425CC23C}"/>
    <hyperlink ref="A18" location="Equations!A1" display="Go to LeadSpread 9 Equations" xr:uid="{291DC419-FA63-4956-92C0-992322028F6E}"/>
    <hyperlink ref="A19" location="References!A1" display="Go to LeadSpread 9 References" xr:uid="{F683B4FE-DD0E-4CD1-87A9-76DBBEA133FA}"/>
    <hyperlink ref="A20" location="'All Notes'!A1" display="Go to All Notes" xr:uid="{B54A41B9-8E38-4E1C-8059-AE76E71B4FBB}"/>
    <hyperlink ref="A13" location="'LeadSpread-9 Spreadsheet'!A1" display="Return to Top of LeadSpread 9 Spreadsheet" xr:uid="{EAFD7A7A-3330-425F-8EB9-720A360B0922}"/>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E89AE-98B4-5A41-A47F-FC17E404B629}">
  <dimension ref="A1:A13"/>
  <sheetViews>
    <sheetView zoomScaleNormal="100" workbookViewId="0">
      <selection activeCell="A10" sqref="A10"/>
    </sheetView>
  </sheetViews>
  <sheetFormatPr defaultColWidth="11.453125" defaultRowHeight="14.5" x14ac:dyDescent="0.35"/>
  <cols>
    <col min="1" max="1" width="82.453125" style="40" customWidth="1"/>
  </cols>
  <sheetData>
    <row r="1" spans="1:1" ht="18" x14ac:dyDescent="0.4">
      <c r="A1" s="39" t="s">
        <v>2</v>
      </c>
    </row>
    <row r="2" spans="1:1" ht="96" customHeight="1" x14ac:dyDescent="0.35">
      <c r="A2" s="123" t="s">
        <v>147</v>
      </c>
    </row>
    <row r="3" spans="1:1" ht="93.65" customHeight="1" x14ac:dyDescent="0.35">
      <c r="A3" s="122" t="s">
        <v>148</v>
      </c>
    </row>
    <row r="5" spans="1:1" ht="17.5" x14ac:dyDescent="0.35">
      <c r="A5" s="127" t="s">
        <v>67</v>
      </c>
    </row>
    <row r="6" spans="1:1" ht="17.5" x14ac:dyDescent="0.35">
      <c r="A6" s="125" t="s">
        <v>156</v>
      </c>
    </row>
    <row r="7" spans="1:1" ht="17.5" x14ac:dyDescent="0.35">
      <c r="A7" s="125" t="s">
        <v>153</v>
      </c>
    </row>
    <row r="8" spans="1:1" ht="17.5" x14ac:dyDescent="0.35">
      <c r="A8" s="125" t="s">
        <v>157</v>
      </c>
    </row>
    <row r="9" spans="1:1" ht="17.5" x14ac:dyDescent="0.35">
      <c r="A9" s="125" t="s">
        <v>158</v>
      </c>
    </row>
    <row r="10" spans="1:1" ht="17.5" x14ac:dyDescent="0.35">
      <c r="A10" s="125" t="s">
        <v>159</v>
      </c>
    </row>
    <row r="11" spans="1:1" ht="17.5" x14ac:dyDescent="0.35">
      <c r="A11" s="125" t="s">
        <v>160</v>
      </c>
    </row>
    <row r="12" spans="1:1" ht="17.5" x14ac:dyDescent="0.35">
      <c r="A12" s="125" t="s">
        <v>154</v>
      </c>
    </row>
    <row r="13" spans="1:1" ht="17.5" x14ac:dyDescent="0.35">
      <c r="A13" s="125" t="s">
        <v>155</v>
      </c>
    </row>
  </sheetData>
  <hyperlinks>
    <hyperlink ref="A5" location="OUTPUT" display="Return to Spreadsheet Cell" xr:uid="{E9BA0984-515E-4B57-B785-52A521DB2677}"/>
    <hyperlink ref="A7" location="'Users Guide to Leadspread 9'!A1" display="Go to Users Guide to Leadspread 9" xr:uid="{098A6CC4-73D7-4D78-BCDD-4F7B67591D4E}"/>
    <hyperlink ref="A8:A11" location="'Users Guide to Leadspread 9'!A1" display="Go to Users Guide to Leadspread 9" xr:uid="{F18085C4-A558-4011-8DD9-EB08B253087D}"/>
    <hyperlink ref="A8" location="Pathways!A1" display="Go to LeadSpread 9 Pathways" xr:uid="{EAD456AA-0B44-4C33-B58E-8EFEF6E8FEA9}"/>
    <hyperlink ref="A9" location="Output!A1" display="Go to LeadSpread 9 Output" xr:uid="{C8EFA95B-C827-4C99-8730-16ABC7AAC850}"/>
    <hyperlink ref="A10" location="'Exposure Parameters'!A1" display="Go to LeadSpread 9 Exposure Parameters" xr:uid="{AAC606EE-20FA-47CE-A0B3-A48DC1ED94C1}"/>
    <hyperlink ref="A11" location="Equations!A1" display="Go to LeadSpread 9 Equations" xr:uid="{0C676A79-E0CB-4030-B2DB-FA66FEFAC461}"/>
    <hyperlink ref="A12" location="References!A1" display="Go to LeadSpread 9 References" xr:uid="{BF8A5A5A-4229-46C2-97A9-A1569DB3AC40}"/>
    <hyperlink ref="A13" location="'All Notes'!A1" display="Go to All Notes" xr:uid="{C9C1BD92-5436-4237-99CF-D8C3FF2F0BB6}"/>
    <hyperlink ref="A6" location="'LeadSpread-9 Spreadsheet'!A1" display="Return to Top of LeadSpread 9 Spreadsheet" xr:uid="{BD4B6F86-DF97-43AB-950B-AEC33C9CE1AA}"/>
  </hyperlinks>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70E09-0836-F147-B2BC-21813EB1DD30}">
  <dimension ref="A1:H48"/>
  <sheetViews>
    <sheetView topLeftCell="A13" zoomScaleNormal="100" workbookViewId="0">
      <selection activeCell="A16" sqref="A16"/>
    </sheetView>
  </sheetViews>
  <sheetFormatPr defaultColWidth="11.453125" defaultRowHeight="14.5" x14ac:dyDescent="0.35"/>
  <cols>
    <col min="1" max="1" width="82.81640625" style="40" customWidth="1"/>
  </cols>
  <sheetData>
    <row r="1" spans="1:1" ht="18" x14ac:dyDescent="0.35">
      <c r="A1" s="37" t="s">
        <v>66</v>
      </c>
    </row>
    <row r="2" spans="1:1" ht="40" customHeight="1" x14ac:dyDescent="0.35">
      <c r="A2" s="36" t="s">
        <v>55</v>
      </c>
    </row>
    <row r="3" spans="1:1" ht="17.5" x14ac:dyDescent="0.35">
      <c r="A3" s="36"/>
    </row>
    <row r="4" spans="1:1" ht="93" customHeight="1" x14ac:dyDescent="0.35">
      <c r="A4" s="36" t="s">
        <v>94</v>
      </c>
    </row>
    <row r="5" spans="1:1" ht="17.5" x14ac:dyDescent="0.35">
      <c r="A5" s="36"/>
    </row>
    <row r="6" spans="1:1" ht="58.4" customHeight="1" x14ac:dyDescent="0.35">
      <c r="A6" s="36" t="s">
        <v>162</v>
      </c>
    </row>
    <row r="7" spans="1:1" ht="20.5" customHeight="1" x14ac:dyDescent="0.35">
      <c r="A7" s="130" t="s">
        <v>161</v>
      </c>
    </row>
    <row r="8" spans="1:1" x14ac:dyDescent="0.35">
      <c r="A8" s="129"/>
    </row>
    <row r="9" spans="1:1" ht="84.65" customHeight="1" x14ac:dyDescent="0.35">
      <c r="A9" s="36" t="s">
        <v>107</v>
      </c>
    </row>
    <row r="10" spans="1:1" ht="17.5" x14ac:dyDescent="0.35">
      <c r="A10" s="36"/>
    </row>
    <row r="11" spans="1:1" ht="51" customHeight="1" x14ac:dyDescent="0.35">
      <c r="A11" s="36" t="s">
        <v>91</v>
      </c>
    </row>
    <row r="12" spans="1:1" ht="17.5" x14ac:dyDescent="0.35">
      <c r="A12" s="36"/>
    </row>
    <row r="13" spans="1:1" ht="62.15" customHeight="1" x14ac:dyDescent="0.35">
      <c r="A13" s="36" t="s">
        <v>90</v>
      </c>
    </row>
    <row r="14" spans="1:1" ht="17.5" x14ac:dyDescent="0.35">
      <c r="A14" s="36"/>
    </row>
    <row r="15" spans="1:1" ht="63" customHeight="1" x14ac:dyDescent="0.35">
      <c r="A15" s="36" t="s">
        <v>246</v>
      </c>
    </row>
    <row r="16" spans="1:1" ht="17.5" x14ac:dyDescent="0.35">
      <c r="A16" s="36"/>
    </row>
    <row r="17" spans="1:1" ht="84" customHeight="1" x14ac:dyDescent="0.35">
      <c r="A17" s="36" t="s">
        <v>61</v>
      </c>
    </row>
    <row r="18" spans="1:1" ht="17.5" x14ac:dyDescent="0.35">
      <c r="A18" s="36"/>
    </row>
    <row r="19" spans="1:1" ht="64" customHeight="1" x14ac:dyDescent="0.35">
      <c r="A19" s="36" t="s">
        <v>220</v>
      </c>
    </row>
    <row r="20" spans="1:1" ht="17.5" x14ac:dyDescent="0.35">
      <c r="A20" s="36"/>
    </row>
    <row r="21" spans="1:1" ht="69.650000000000006" customHeight="1" x14ac:dyDescent="0.35">
      <c r="A21" s="36" t="s">
        <v>245</v>
      </c>
    </row>
    <row r="22" spans="1:1" ht="17.5" x14ac:dyDescent="0.35">
      <c r="A22" s="36"/>
    </row>
    <row r="23" spans="1:1" ht="61" customHeight="1" x14ac:dyDescent="0.35">
      <c r="A23" s="36" t="s">
        <v>241</v>
      </c>
    </row>
    <row r="24" spans="1:1" ht="17.5" x14ac:dyDescent="0.35">
      <c r="A24" s="36"/>
    </row>
    <row r="25" spans="1:1" ht="52.75" customHeight="1" x14ac:dyDescent="0.35">
      <c r="A25" s="36" t="s">
        <v>240</v>
      </c>
    </row>
    <row r="26" spans="1:1" ht="17.5" x14ac:dyDescent="0.35">
      <c r="A26" s="36"/>
    </row>
    <row r="27" spans="1:1" ht="41.15" customHeight="1" x14ac:dyDescent="0.35">
      <c r="A27" s="36" t="s">
        <v>243</v>
      </c>
    </row>
    <row r="28" spans="1:1" ht="41.15" customHeight="1" x14ac:dyDescent="0.35">
      <c r="A28" s="36" t="s">
        <v>244</v>
      </c>
    </row>
    <row r="29" spans="1:1" ht="17.5" x14ac:dyDescent="0.35">
      <c r="A29" s="36"/>
    </row>
    <row r="30" spans="1:1" ht="39" customHeight="1" x14ac:dyDescent="0.35">
      <c r="A30" s="36" t="s">
        <v>73</v>
      </c>
    </row>
    <row r="31" spans="1:1" ht="17.5" x14ac:dyDescent="0.35">
      <c r="A31" s="36"/>
    </row>
    <row r="32" spans="1:1" ht="62.15" customHeight="1" x14ac:dyDescent="0.35">
      <c r="A32" s="36" t="s">
        <v>93</v>
      </c>
    </row>
    <row r="33" spans="1:8" ht="62.15" customHeight="1" x14ac:dyDescent="0.35">
      <c r="A33" s="137" t="s">
        <v>179</v>
      </c>
      <c r="H33" t="s">
        <v>178</v>
      </c>
    </row>
    <row r="34" spans="1:8" ht="17.5" x14ac:dyDescent="0.35">
      <c r="A34" s="36"/>
    </row>
    <row r="35" spans="1:8" ht="64" customHeight="1" x14ac:dyDescent="0.35">
      <c r="A35" s="36" t="s">
        <v>92</v>
      </c>
    </row>
    <row r="36" spans="1:8" ht="64" customHeight="1" x14ac:dyDescent="0.35">
      <c r="A36" s="36"/>
    </row>
    <row r="37" spans="1:8" ht="64" customHeight="1" x14ac:dyDescent="0.35">
      <c r="A37" s="36"/>
    </row>
    <row r="38" spans="1:8" ht="64" customHeight="1" x14ac:dyDescent="0.35">
      <c r="A38" s="36"/>
    </row>
    <row r="39" spans="1:8" ht="13.4" customHeight="1" x14ac:dyDescent="0.35">
      <c r="A39" s="36"/>
    </row>
    <row r="40" spans="1:8" ht="17.5" x14ac:dyDescent="0.35">
      <c r="A40" s="127" t="s">
        <v>67</v>
      </c>
    </row>
    <row r="41" spans="1:8" ht="17.5" x14ac:dyDescent="0.35">
      <c r="A41" s="125" t="s">
        <v>156</v>
      </c>
    </row>
    <row r="42" spans="1:8" ht="17.5" x14ac:dyDescent="0.35">
      <c r="A42" s="125" t="s">
        <v>153</v>
      </c>
    </row>
    <row r="43" spans="1:8" ht="17.5" x14ac:dyDescent="0.35">
      <c r="A43" s="125" t="s">
        <v>157</v>
      </c>
    </row>
    <row r="44" spans="1:8" ht="17.5" x14ac:dyDescent="0.35">
      <c r="A44" s="125" t="s">
        <v>158</v>
      </c>
    </row>
    <row r="45" spans="1:8" ht="17.5" x14ac:dyDescent="0.35">
      <c r="A45" s="125" t="s">
        <v>159</v>
      </c>
    </row>
    <row r="46" spans="1:8" ht="17.5" x14ac:dyDescent="0.35">
      <c r="A46" s="125" t="s">
        <v>160</v>
      </c>
    </row>
    <row r="47" spans="1:8" ht="17.5" x14ac:dyDescent="0.35">
      <c r="A47" s="125" t="s">
        <v>154</v>
      </c>
    </row>
    <row r="48" spans="1:8" ht="17.5" x14ac:dyDescent="0.35">
      <c r="A48" s="125" t="s">
        <v>155</v>
      </c>
    </row>
  </sheetData>
  <hyperlinks>
    <hyperlink ref="A40" location="Click_here_for_REFERENCES" display="Return to Spreadsheet Cell" xr:uid="{92ADBDA6-0EAE-4C46-985A-947FE6E169ED}"/>
    <hyperlink ref="A42" location="'Users Guide to Leadspread 9'!A1" display="Go to Users Guide to Leadspread 9" xr:uid="{53B305FE-A9DA-4066-A079-2F6299C2BDFD}"/>
    <hyperlink ref="A43:A46" location="'Users Guide to Leadspread 9'!A1" display="Go to Users Guide to Leadspread 9" xr:uid="{F00355B0-F345-415D-AAFB-EF0E7DAAE17F}"/>
    <hyperlink ref="A43" location="Pathways!A1" display="Go to LeadSpread 9 Pathways" xr:uid="{E37C2F0D-AA41-4035-A58B-FF54870D2E44}"/>
    <hyperlink ref="A44" location="Output!A1" display="Go to LeadSpread 9 Output" xr:uid="{D2C32FCF-772E-4EF6-AD7D-838789668908}"/>
    <hyperlink ref="A45" location="'Exposure Parameters'!A1" display="Go to LeadSpread 9 Exposure Parameters" xr:uid="{5A5B3E80-92BE-4FA0-AF87-4534C31C0F66}"/>
    <hyperlink ref="A46" location="Equations!A1" display="Go to LeadSpread 9 Equations" xr:uid="{C353EFF7-AF81-49A3-A6B6-F16C5BDF6B5F}"/>
    <hyperlink ref="A47" location="References!A1" display="Go to LeadSpread 9 References" xr:uid="{FEB371CE-927A-47CA-BC76-ECAD367C3FB5}"/>
    <hyperlink ref="A48" location="'All Notes'!A1" display="Go to All Notes" xr:uid="{B54B6C8E-776B-424C-A0BC-0D6C3C1C88A3}"/>
    <hyperlink ref="A41" location="'LeadSpread-9 Spreadsheet'!A1" display="Return to Top of LeadSpread 9 Spreadsheet" xr:uid="{DC64CC01-2648-44C0-9FFB-D6C4D2A004BC}"/>
    <hyperlink ref="A7" r:id="rId1" xr:uid="{38A73D6B-59F8-4FD8-AE7B-8E8F83D91B1E}"/>
  </hyperlinks>
  <pageMargins left="0.7" right="0.7" top="0.75" bottom="0.75" header="0.3" footer="0.3"/>
  <pageSetup orientation="portrait" horizontalDpi="360" verticalDpi="36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BFF50-6E06-9442-866E-5DE5E7529F9B}">
  <dimension ref="A1:B50"/>
  <sheetViews>
    <sheetView topLeftCell="A5" zoomScaleNormal="100" workbookViewId="0">
      <selection activeCell="A5" sqref="A5"/>
    </sheetView>
  </sheetViews>
  <sheetFormatPr defaultColWidth="11.453125" defaultRowHeight="14.5" x14ac:dyDescent="0.35"/>
  <cols>
    <col min="1" max="1" width="87.453125" style="40" customWidth="1"/>
  </cols>
  <sheetData>
    <row r="1" spans="1:2" ht="18" x14ac:dyDescent="0.4">
      <c r="A1" s="34" t="s">
        <v>9</v>
      </c>
    </row>
    <row r="2" spans="1:2" ht="60" customHeight="1" x14ac:dyDescent="0.35">
      <c r="A2" s="33" t="s">
        <v>45</v>
      </c>
    </row>
    <row r="3" spans="1:2" ht="41.15" customHeight="1" x14ac:dyDescent="0.35">
      <c r="A3" s="114" t="s">
        <v>146</v>
      </c>
      <c r="B3" s="113"/>
    </row>
    <row r="4" spans="1:2" ht="40" customHeight="1" x14ac:dyDescent="0.35">
      <c r="A4" s="33" t="s">
        <v>46</v>
      </c>
    </row>
    <row r="5" spans="1:2" ht="17.5" x14ac:dyDescent="0.35">
      <c r="A5" s="33"/>
    </row>
    <row r="6" spans="1:2" ht="17.5" x14ac:dyDescent="0.35">
      <c r="A6" s="33" t="s">
        <v>74</v>
      </c>
    </row>
    <row r="7" spans="1:2" ht="98.15" customHeight="1" x14ac:dyDescent="0.35">
      <c r="A7" s="33" t="s">
        <v>206</v>
      </c>
    </row>
    <row r="8" spans="1:2" ht="41.15" customHeight="1" x14ac:dyDescent="0.35">
      <c r="A8" s="33" t="s">
        <v>72</v>
      </c>
    </row>
    <row r="9" spans="1:2" ht="79" customHeight="1" x14ac:dyDescent="0.35">
      <c r="A9" s="33" t="s">
        <v>234</v>
      </c>
    </row>
    <row r="10" spans="1:2" ht="17.5" x14ac:dyDescent="0.35">
      <c r="A10" s="33"/>
    </row>
    <row r="11" spans="1:2" ht="70" x14ac:dyDescent="0.35">
      <c r="A11" s="33" t="s">
        <v>233</v>
      </c>
    </row>
    <row r="12" spans="1:2" ht="49" customHeight="1" x14ac:dyDescent="0.35">
      <c r="A12" s="33" t="s">
        <v>231</v>
      </c>
    </row>
    <row r="13" spans="1:2" ht="70" x14ac:dyDescent="0.35">
      <c r="A13" s="33" t="s">
        <v>232</v>
      </c>
    </row>
    <row r="14" spans="1:2" ht="17.5" x14ac:dyDescent="0.35">
      <c r="A14" s="33"/>
    </row>
    <row r="15" spans="1:2" ht="53.5" customHeight="1" x14ac:dyDescent="0.35">
      <c r="A15" s="33" t="s">
        <v>239</v>
      </c>
    </row>
    <row r="16" spans="1:2" ht="56.5" customHeight="1" x14ac:dyDescent="0.35">
      <c r="A16" s="33" t="s">
        <v>238</v>
      </c>
    </row>
    <row r="17" spans="1:1" ht="17.5" x14ac:dyDescent="0.35">
      <c r="A17" s="33"/>
    </row>
    <row r="18" spans="1:1" ht="52.5" x14ac:dyDescent="0.35">
      <c r="A18" s="33" t="s">
        <v>112</v>
      </c>
    </row>
    <row r="19" spans="1:1" ht="43" customHeight="1" x14ac:dyDescent="0.35">
      <c r="A19" s="33" t="s">
        <v>208</v>
      </c>
    </row>
    <row r="20" spans="1:1" ht="17.5" x14ac:dyDescent="0.35">
      <c r="A20" s="33"/>
    </row>
    <row r="21" spans="1:1" ht="60" customHeight="1" x14ac:dyDescent="0.35">
      <c r="A21" s="33" t="s">
        <v>113</v>
      </c>
    </row>
    <row r="22" spans="1:1" ht="42" customHeight="1" x14ac:dyDescent="0.35">
      <c r="A22" s="33" t="s">
        <v>208</v>
      </c>
    </row>
    <row r="23" spans="1:1" ht="17.5" x14ac:dyDescent="0.35">
      <c r="A23" s="33"/>
    </row>
    <row r="24" spans="1:1" ht="105" x14ac:dyDescent="0.35">
      <c r="A24" s="33" t="s">
        <v>116</v>
      </c>
    </row>
    <row r="25" spans="1:1" ht="112" customHeight="1" x14ac:dyDescent="0.35">
      <c r="A25" s="33" t="s">
        <v>117</v>
      </c>
    </row>
    <row r="26" spans="1:1" ht="35" x14ac:dyDescent="0.35">
      <c r="A26" s="33" t="s">
        <v>207</v>
      </c>
    </row>
    <row r="27" spans="1:1" ht="17.5" x14ac:dyDescent="0.35">
      <c r="A27" s="33"/>
    </row>
    <row r="28" spans="1:1" ht="74.5" customHeight="1" x14ac:dyDescent="0.35">
      <c r="A28" s="33" t="s">
        <v>54</v>
      </c>
    </row>
    <row r="29" spans="1:1" ht="54.65" customHeight="1" x14ac:dyDescent="0.35">
      <c r="A29" s="33" t="s">
        <v>172</v>
      </c>
    </row>
    <row r="30" spans="1:1" ht="17.5" x14ac:dyDescent="0.35">
      <c r="A30" s="33"/>
    </row>
    <row r="31" spans="1:1" ht="75" customHeight="1" x14ac:dyDescent="0.35">
      <c r="A31" s="33" t="s">
        <v>47</v>
      </c>
    </row>
    <row r="32" spans="1:1" ht="17.5" x14ac:dyDescent="0.35">
      <c r="A32" s="33"/>
    </row>
    <row r="33" spans="1:1" ht="71" customHeight="1" x14ac:dyDescent="0.35">
      <c r="A33" s="33" t="s">
        <v>209</v>
      </c>
    </row>
    <row r="34" spans="1:1" ht="37.75" customHeight="1" x14ac:dyDescent="0.35">
      <c r="A34" s="33" t="s">
        <v>210</v>
      </c>
    </row>
    <row r="35" spans="1:1" ht="17.5" x14ac:dyDescent="0.35">
      <c r="A35" s="33"/>
    </row>
    <row r="36" spans="1:1" ht="179.5" customHeight="1" x14ac:dyDescent="0.35">
      <c r="A36" s="33" t="s">
        <v>211</v>
      </c>
    </row>
    <row r="37" spans="1:1" ht="17.5" x14ac:dyDescent="0.35">
      <c r="A37" s="33"/>
    </row>
    <row r="38" spans="1:1" ht="180" customHeight="1" x14ac:dyDescent="0.35">
      <c r="A38" s="33" t="s">
        <v>212</v>
      </c>
    </row>
    <row r="39" spans="1:1" ht="20" customHeight="1" x14ac:dyDescent="0.35">
      <c r="A39" s="44"/>
    </row>
    <row r="40" spans="1:1" ht="24" customHeight="1" x14ac:dyDescent="0.35">
      <c r="A40" s="44"/>
    </row>
    <row r="41" spans="1:1" ht="17.5" x14ac:dyDescent="0.35">
      <c r="A41" s="44"/>
    </row>
    <row r="42" spans="1:1" ht="17.5" x14ac:dyDescent="0.35">
      <c r="A42" s="43" t="s">
        <v>67</v>
      </c>
    </row>
    <row r="43" spans="1:1" ht="17.5" x14ac:dyDescent="0.35">
      <c r="A43" s="125" t="s">
        <v>156</v>
      </c>
    </row>
    <row r="44" spans="1:1" ht="17.5" x14ac:dyDescent="0.35">
      <c r="A44" s="125" t="s">
        <v>153</v>
      </c>
    </row>
    <row r="45" spans="1:1" ht="17.5" x14ac:dyDescent="0.35">
      <c r="A45" s="125" t="s">
        <v>157</v>
      </c>
    </row>
    <row r="46" spans="1:1" ht="17.5" x14ac:dyDescent="0.35">
      <c r="A46" s="125" t="s">
        <v>158</v>
      </c>
    </row>
    <row r="47" spans="1:1" ht="17.5" x14ac:dyDescent="0.35">
      <c r="A47" s="125" t="s">
        <v>159</v>
      </c>
    </row>
    <row r="48" spans="1:1" ht="17.5" x14ac:dyDescent="0.35">
      <c r="A48" s="125" t="s">
        <v>160</v>
      </c>
    </row>
    <row r="49" spans="1:1" ht="17.5" x14ac:dyDescent="0.35">
      <c r="A49" s="125" t="s">
        <v>154</v>
      </c>
    </row>
    <row r="50" spans="1:1" ht="17.5" x14ac:dyDescent="0.35">
      <c r="A50" s="125" t="s">
        <v>155</v>
      </c>
    </row>
  </sheetData>
  <hyperlinks>
    <hyperlink ref="A42" location="EXPOSURE_PARAMETERS" display="Return to Spreadsheet Cell" xr:uid="{7052C357-E40A-4A1E-8DC6-CFF98CE8A07E}"/>
    <hyperlink ref="A44" location="'Users Guide to Leadspread 9'!A1" display="Go to Users Guide to Leadspread 9" xr:uid="{789329CF-6F30-4FCD-A9F3-8D1C87029C37}"/>
    <hyperlink ref="A45:A48" location="'Users Guide to Leadspread 9'!A1" display="Go to Users Guide to Leadspread 9" xr:uid="{0CE2E940-9C1F-4199-B981-662A4EFE31DC}"/>
    <hyperlink ref="A45" location="Pathways!A1" display="Go to LeadSpread 9 Pathways" xr:uid="{319D1589-6656-4C4A-8849-D6F7664962E1}"/>
    <hyperlink ref="A46" location="Output!A1" display="Go to LeadSpread 9 Output" xr:uid="{E8A67DEE-D069-4D13-BF9E-48C39638587E}"/>
    <hyperlink ref="A47" location="'Exposure Parameters'!A1" display="Go to LeadSpread 9 Exposure Parameters" xr:uid="{2D081427-AB37-4D6F-ADF8-D265E592BEB8}"/>
    <hyperlink ref="A48" location="Equations!A1" display="Go to LeadSpread 9 Equations" xr:uid="{8DD44D07-DF65-4B20-A122-5A8B3A937B3E}"/>
    <hyperlink ref="A49" location="References!A1" display="Go to LeadSpread 9 References" xr:uid="{6682F48E-D1C1-4F0E-864C-38043D502E14}"/>
    <hyperlink ref="A50" location="'All Notes'!A1" display="Go to All Notes" xr:uid="{75C9C5E3-6D1D-469D-9543-62CACFD0C648}"/>
    <hyperlink ref="A43" location="'LeadSpread-9 Spreadsheet'!A1" display="Return to Top of LeadSpread 9 Spreadsheet" xr:uid="{11885E8E-23C1-41B4-BD4C-EB8606093E0B}"/>
  </hyperlink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D8F16-8691-4732-AD59-B2D8D917C1BB}">
  <dimension ref="A1:A50"/>
  <sheetViews>
    <sheetView zoomScaleNormal="100" workbookViewId="0"/>
  </sheetViews>
  <sheetFormatPr defaultColWidth="8.81640625" defaultRowHeight="14.5" x14ac:dyDescent="0.35"/>
  <cols>
    <col min="1" max="1" width="81" customWidth="1"/>
  </cols>
  <sheetData>
    <row r="1" spans="1:1" ht="18" x14ac:dyDescent="0.35">
      <c r="A1" s="92" t="s">
        <v>99</v>
      </c>
    </row>
    <row r="2" spans="1:1" ht="17.5" x14ac:dyDescent="0.35">
      <c r="A2" s="110" t="s">
        <v>140</v>
      </c>
    </row>
    <row r="3" spans="1:1" ht="18" x14ac:dyDescent="0.35">
      <c r="A3" s="91" t="s">
        <v>98</v>
      </c>
    </row>
    <row r="4" spans="1:1" ht="15.5" x14ac:dyDescent="0.35">
      <c r="A4" s="111" t="s">
        <v>118</v>
      </c>
    </row>
    <row r="5" spans="1:1" ht="15.5" x14ac:dyDescent="0.35">
      <c r="A5" s="111" t="s">
        <v>119</v>
      </c>
    </row>
    <row r="6" spans="1:1" ht="15.5" x14ac:dyDescent="0.35">
      <c r="A6" s="111" t="s">
        <v>132</v>
      </c>
    </row>
    <row r="7" spans="1:1" ht="15.5" x14ac:dyDescent="0.35">
      <c r="A7" s="111" t="s">
        <v>120</v>
      </c>
    </row>
    <row r="8" spans="1:1" ht="15.5" x14ac:dyDescent="0.35">
      <c r="A8" s="111" t="s">
        <v>121</v>
      </c>
    </row>
    <row r="10" spans="1:1" ht="18" x14ac:dyDescent="0.35">
      <c r="A10" s="91" t="s">
        <v>122</v>
      </c>
    </row>
    <row r="11" spans="1:1" ht="17.5" customHeight="1" x14ac:dyDescent="0.35">
      <c r="A11" s="111" t="s">
        <v>133</v>
      </c>
    </row>
    <row r="12" spans="1:1" ht="15.5" x14ac:dyDescent="0.35">
      <c r="A12" s="111"/>
    </row>
    <row r="13" spans="1:1" ht="18" x14ac:dyDescent="0.35">
      <c r="A13" s="91" t="s">
        <v>123</v>
      </c>
    </row>
    <row r="14" spans="1:1" ht="15.5" x14ac:dyDescent="0.35">
      <c r="A14" s="111" t="s">
        <v>141</v>
      </c>
    </row>
    <row r="15" spans="1:1" ht="15.5" x14ac:dyDescent="0.35">
      <c r="A15" s="111" t="s">
        <v>124</v>
      </c>
    </row>
    <row r="16" spans="1:1" ht="15.5" x14ac:dyDescent="0.35">
      <c r="A16" s="111" t="s">
        <v>125</v>
      </c>
    </row>
    <row r="18" spans="1:1" ht="21" x14ac:dyDescent="0.5">
      <c r="A18" s="112" t="s">
        <v>126</v>
      </c>
    </row>
    <row r="19" spans="1:1" ht="18.5" x14ac:dyDescent="0.35">
      <c r="A19" s="89" t="s">
        <v>127</v>
      </c>
    </row>
    <row r="20" spans="1:1" ht="18.5" x14ac:dyDescent="0.35">
      <c r="A20" s="90" t="s">
        <v>128</v>
      </c>
    </row>
    <row r="21" spans="1:1" ht="15.5" x14ac:dyDescent="0.35">
      <c r="A21" s="90" t="s">
        <v>129</v>
      </c>
    </row>
    <row r="22" spans="1:1" ht="15.5" x14ac:dyDescent="0.35">
      <c r="A22" s="89" t="s">
        <v>134</v>
      </c>
    </row>
    <row r="23" spans="1:1" ht="15.5" x14ac:dyDescent="0.35">
      <c r="A23" s="90" t="s">
        <v>130</v>
      </c>
    </row>
    <row r="24" spans="1:1" ht="15.5" x14ac:dyDescent="0.35">
      <c r="A24" s="90" t="s">
        <v>100</v>
      </c>
    </row>
    <row r="25" spans="1:1" ht="15.5" x14ac:dyDescent="0.35">
      <c r="A25" s="90" t="s">
        <v>131</v>
      </c>
    </row>
    <row r="26" spans="1:1" ht="15.5" x14ac:dyDescent="0.35">
      <c r="A26" s="89" t="s">
        <v>101</v>
      </c>
    </row>
    <row r="27" spans="1:1" ht="15.5" x14ac:dyDescent="0.35">
      <c r="A27" s="89" t="s">
        <v>102</v>
      </c>
    </row>
    <row r="28" spans="1:1" ht="15.5" x14ac:dyDescent="0.35">
      <c r="A28" s="90" t="s">
        <v>103</v>
      </c>
    </row>
    <row r="29" spans="1:1" ht="15.5" x14ac:dyDescent="0.35">
      <c r="A29" s="90" t="s">
        <v>104</v>
      </c>
    </row>
    <row r="30" spans="1:1" ht="15.5" x14ac:dyDescent="0.35">
      <c r="A30" s="90" t="s">
        <v>163</v>
      </c>
    </row>
    <row r="31" spans="1:1" ht="15.5" x14ac:dyDescent="0.35">
      <c r="A31" s="90" t="s">
        <v>164</v>
      </c>
    </row>
    <row r="32" spans="1:1" ht="15.5" x14ac:dyDescent="0.35">
      <c r="A32" s="89" t="s">
        <v>165</v>
      </c>
    </row>
    <row r="33" spans="1:1" ht="15.5" x14ac:dyDescent="0.35">
      <c r="A33" s="90" t="s">
        <v>105</v>
      </c>
    </row>
    <row r="34" spans="1:1" ht="15.5" x14ac:dyDescent="0.35">
      <c r="A34" s="90" t="s">
        <v>166</v>
      </c>
    </row>
    <row r="35" spans="1:1" ht="15.5" x14ac:dyDescent="0.35">
      <c r="A35" s="90" t="s">
        <v>106</v>
      </c>
    </row>
    <row r="36" spans="1:1" ht="15.5" x14ac:dyDescent="0.35">
      <c r="A36" s="90" t="s">
        <v>138</v>
      </c>
    </row>
    <row r="37" spans="1:1" ht="15.5" x14ac:dyDescent="0.35">
      <c r="A37" s="89" t="s">
        <v>135</v>
      </c>
    </row>
    <row r="38" spans="1:1" ht="15.5" x14ac:dyDescent="0.35">
      <c r="A38" s="89" t="s">
        <v>139</v>
      </c>
    </row>
    <row r="39" spans="1:1" ht="15.5" x14ac:dyDescent="0.35">
      <c r="A39" s="90" t="s">
        <v>136</v>
      </c>
    </row>
    <row r="40" spans="1:1" ht="15.5" x14ac:dyDescent="0.35">
      <c r="A40" s="90" t="s">
        <v>137</v>
      </c>
    </row>
    <row r="42" spans="1:1" ht="17.5" x14ac:dyDescent="0.35">
      <c r="A42" s="128" t="s">
        <v>115</v>
      </c>
    </row>
    <row r="43" spans="1:1" ht="17.5" x14ac:dyDescent="0.35">
      <c r="A43" s="125" t="s">
        <v>156</v>
      </c>
    </row>
    <row r="44" spans="1:1" ht="17.5" x14ac:dyDescent="0.35">
      <c r="A44" s="125" t="s">
        <v>153</v>
      </c>
    </row>
    <row r="45" spans="1:1" ht="17.5" x14ac:dyDescent="0.35">
      <c r="A45" s="125" t="s">
        <v>157</v>
      </c>
    </row>
    <row r="46" spans="1:1" ht="17.5" x14ac:dyDescent="0.35">
      <c r="A46" s="125" t="s">
        <v>158</v>
      </c>
    </row>
    <row r="47" spans="1:1" ht="17.5" x14ac:dyDescent="0.35">
      <c r="A47" s="125" t="s">
        <v>159</v>
      </c>
    </row>
    <row r="48" spans="1:1" ht="17.5" x14ac:dyDescent="0.35">
      <c r="A48" s="125" t="s">
        <v>160</v>
      </c>
    </row>
    <row r="49" spans="1:1" ht="17.5" x14ac:dyDescent="0.35">
      <c r="A49" s="125" t="s">
        <v>154</v>
      </c>
    </row>
    <row r="50" spans="1:1" ht="17.5" x14ac:dyDescent="0.35">
      <c r="A50" s="125" t="s">
        <v>155</v>
      </c>
    </row>
  </sheetData>
  <hyperlinks>
    <hyperlink ref="A42" location="'LeadSpread-9 Spreadsheet'!Blood_lead_level_of_concern" display="Return to spreadsheet cell" xr:uid="{42907D3E-5FE4-4774-9BC7-C7836E5C26F1}"/>
    <hyperlink ref="A44" location="'Users Guide to Leadspread 9'!A1" display="Go to Users Guide to Leadspread 9" xr:uid="{5B27EBCA-EDA1-4AD0-93FF-729F7142C830}"/>
    <hyperlink ref="A45:A48" location="'Users Guide to Leadspread 9'!A1" display="Go to Users Guide to Leadspread 9" xr:uid="{681B7DFC-A439-4A47-969E-629C834A0EE9}"/>
    <hyperlink ref="A45" location="Pathways!A1" display="Go to LeadSpread 9 Pathways" xr:uid="{BD6463EB-0F8F-4BE9-99A7-1E13CECFC0FB}"/>
    <hyperlink ref="A46" location="Output!A1" display="Go to LeadSpread 9 Output" xr:uid="{AE1B34C1-B220-4B7B-87BF-15F328497B62}"/>
    <hyperlink ref="A47" location="'Exposure Parameters'!A1" display="Go to LeadSpread 9 Exposure Parameters" xr:uid="{38FA3BBF-F068-441D-A1A3-40F959A5BDA8}"/>
    <hyperlink ref="A48" location="Equations!A1" display="Go to LeadSpread 9 Equations" xr:uid="{5AD4BFF2-ADAD-4065-B001-A9437E859B9A}"/>
    <hyperlink ref="A49" location="References!A1" display="Go to LeadSpread 9 References" xr:uid="{C6E4B117-07A3-4CE2-9C23-0B70734BCCC2}"/>
    <hyperlink ref="A50" location="'All Notes'!A1" display="Go to All Notes" xr:uid="{72D8E5D2-7EB0-493B-ABE0-01088D91D821}"/>
    <hyperlink ref="A43" location="'LeadSpread-9 Spreadsheet'!A1" display="Return to Top of LeadSpread 9 Spreadsheet" xr:uid="{E0120648-E43B-4AB1-A573-F624FC57731B}"/>
  </hyperlink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4FF7E27EE36241BC36A042B5898C2B" ma:contentTypeVersion="8" ma:contentTypeDescription="Create a new document." ma:contentTypeScope="" ma:versionID="c51e94a54799a5017888a91fef5eeac0">
  <xsd:schema xmlns:xsd="http://www.w3.org/2001/XMLSchema" xmlns:xs="http://www.w3.org/2001/XMLSchema" xmlns:p="http://schemas.microsoft.com/office/2006/metadata/properties" xmlns:ns3="c329f527-8396-4c31-b9f9-48a799aa1ac9" targetNamespace="http://schemas.microsoft.com/office/2006/metadata/properties" ma:root="true" ma:fieldsID="fcbce38aed74d93d0cccb7e1215cc3ac" ns3:_="">
    <xsd:import namespace="c329f527-8396-4c31-b9f9-48a799aa1ac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9f527-8396-4c31-b9f9-48a799aa1a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BE71EB-6FBD-475A-949E-E938A12A0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9f527-8396-4c31-b9f9-48a799aa1a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1E1867-498D-49FC-BDD3-CE294284ADDD}">
  <ds:schemaRefs>
    <ds:schemaRef ds:uri="http://schemas.microsoft.com/sharepoint/v3/contenttype/forms"/>
  </ds:schemaRefs>
</ds:datastoreItem>
</file>

<file path=customXml/itemProps3.xml><?xml version="1.0" encoding="utf-8"?>
<ds:datastoreItem xmlns:ds="http://schemas.openxmlformats.org/officeDocument/2006/customXml" ds:itemID="{8A35AB45-B1A2-4753-8402-821E41813BA6}">
  <ds:schemaRefs>
    <ds:schemaRef ds:uri="http://schemas.microsoft.com/office/2006/metadata/properties"/>
    <ds:schemaRef ds:uri="http://schemas.openxmlformats.org/package/2006/metadata/core-properties"/>
    <ds:schemaRef ds:uri="http://purl.org/dc/elements/1.1/"/>
    <ds:schemaRef ds:uri="http://www.w3.org/XML/1998/namespace"/>
    <ds:schemaRef ds:uri="http://purl.org/dc/terms/"/>
    <ds:schemaRef ds:uri="http://schemas.microsoft.com/office/2006/documentManagement/types"/>
    <ds:schemaRef ds:uri="http://purl.org/dc/dcmitype/"/>
    <ds:schemaRef ds:uri="http://schemas.microsoft.com/office/infopath/2007/PartnerControls"/>
    <ds:schemaRef ds:uri="c329f527-8396-4c31-b9f9-48a799aa1a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30</vt:i4>
      </vt:variant>
    </vt:vector>
  </HeadingPairs>
  <TitlesOfParts>
    <vt:vector size="38" baseType="lpstr">
      <vt:lpstr>LeadSpread-9.1 Spreadsheet</vt:lpstr>
      <vt:lpstr>All Notes</vt:lpstr>
      <vt:lpstr>Users Guide to Leadspread 9.1</vt:lpstr>
      <vt:lpstr>Pathways</vt:lpstr>
      <vt:lpstr>Output</vt:lpstr>
      <vt:lpstr>References</vt:lpstr>
      <vt:lpstr>Exposure Parameters</vt:lpstr>
      <vt:lpstr>Equations</vt:lpstr>
      <vt:lpstr>'LeadSpread-9.1 Spreadsheet'!Blood_lead_level_of_concern</vt:lpstr>
      <vt:lpstr>Click_here_for_REFERENCES</vt:lpstr>
      <vt:lpstr>'LeadSpread-9.1 Spreadsheet'!Days_per_week</vt:lpstr>
      <vt:lpstr>'LeadSpread-9.1 Spreadsheet'!Dermal_uptake_constant</vt:lpstr>
      <vt:lpstr>EXPOSURE_PARAMETERS</vt:lpstr>
      <vt:lpstr>'LeadSpread-9.1 Spreadsheet'!inhalation_child</vt:lpstr>
      <vt:lpstr>'LeadSpread-9.1 Spreadsheet'!LEAD_IN_SOIL_DUST</vt:lpstr>
      <vt:lpstr>'LeadSpread-9.1 Spreadsheet'!LEAD_IN_SOIL_DUST_Pb9</vt:lpstr>
      <vt:lpstr>OUTPUT</vt:lpstr>
      <vt:lpstr>PATHWAYS</vt:lpstr>
      <vt:lpstr>'LeadSpread-9.1 Spreadsheet'!PEFia</vt:lpstr>
      <vt:lpstr>'LeadSpread-9.1 Spreadsheet'!PEFic</vt:lpstr>
      <vt:lpstr>'LeadSpread-9.1 Spreadsheet'!PEFio</vt:lpstr>
      <vt:lpstr>'LeadSpread-9.1 Spreadsheet'!PEFsca</vt:lpstr>
      <vt:lpstr>'LeadSpread-9.1 Spreadsheet'!PEFscc</vt:lpstr>
      <vt:lpstr>'LeadSpread-9.1 Spreadsheet'!PEFsco</vt:lpstr>
      <vt:lpstr>'LeadSpread-9.1 Spreadsheet'!PEFsia</vt:lpstr>
      <vt:lpstr>'LeadSpread-9.1 Spreadsheet'!PEFsic</vt:lpstr>
      <vt:lpstr>'LeadSpread-9.1 Spreadsheet'!PEFsio</vt:lpstr>
      <vt:lpstr>'LeadSpread-9.1 Spreadsheet'!PEFsip</vt:lpstr>
      <vt:lpstr>'All Notes'!Print_Area</vt:lpstr>
      <vt:lpstr>'LeadSpread-9.1 Spreadsheet'!Print_Area</vt:lpstr>
      <vt:lpstr>'LeadSpread-9.1 Spreadsheet'!Skin_area__residential</vt:lpstr>
      <vt:lpstr>'LeadSpread-9.1 Spreadsheet'!Skin_area_ocupational</vt:lpstr>
      <vt:lpstr>'LeadSpread-9.1 Spreadsheet'!Soil_adherence</vt:lpstr>
      <vt:lpstr>'LeadSpread-9.1 Spreadsheet'!soil_contact_child</vt:lpstr>
      <vt:lpstr>Users_Guide_LeadSpread_Version_9</vt:lpstr>
      <vt:lpstr>USERS_GUIDE_to_Leadspread_Version_9</vt:lpstr>
      <vt:lpstr>USERS_GUIDE_to_Version_9</vt:lpstr>
      <vt:lpstr>'LeadSpread-9.1 Spreadsheet'!workdays_per_week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Michael.Wade@dtsc.ca.gov;Jim.Carlisle@oehha.ca.gov;Kimberly.Gettmann@dtsc.ca.gov</dc:creator>
  <cp:lastModifiedBy>Gettmann, Kimberly@DTSC</cp:lastModifiedBy>
  <cp:lastPrinted>2022-03-04T22:45:25Z</cp:lastPrinted>
  <dcterms:created xsi:type="dcterms:W3CDTF">2020-10-29T20:44:06Z</dcterms:created>
  <dcterms:modified xsi:type="dcterms:W3CDTF">2024-12-04T18:09:04Z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0x010100F54FF7E27EE36241BC36A042B5898C2B</vt:lpwstr>
  </property>
</Properties>
</file>